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925" windowWidth="12510" windowHeight="6360" tabRatio="603" activeTab="0"/>
  </bookViews>
  <sheets>
    <sheet name="PAÍS" sheetId="1" r:id="rId1"/>
    <sheet name="Hoja4" sheetId="2" r:id="rId2"/>
  </sheets>
  <definedNames/>
  <calcPr fullCalcOnLoad="1"/>
</workbook>
</file>

<file path=xl/comments1.xml><?xml version="1.0" encoding="utf-8"?>
<comments xmlns="http://schemas.openxmlformats.org/spreadsheetml/2006/main">
  <authors>
    <author>pmassiotti</author>
  </authors>
  <commentList>
    <comment ref="B28" authorId="0">
      <text>
        <r>
          <rPr>
            <sz val="8"/>
            <rFont val="Tahoma"/>
            <family val="2"/>
          </rPr>
          <t xml:space="preserve">Suma:
TOTAL HABILITADO EN JUNTA (rojo)
TOTAL HABILITADO EN SISTEMA no curricular y contraturnos CBT (verdes)
TOTAL PENDIENTES CURRICULARES (rojo)
TOTAL OTROS PENDIENTES (amarillo)
</t>
        </r>
      </text>
    </comment>
    <comment ref="C28" authorId="0">
      <text>
        <r>
          <rPr>
            <sz val="8"/>
            <rFont val="Tahoma"/>
            <family val="2"/>
          </rPr>
          <t xml:space="preserve">Propuestas Curriculares de grupos ESTUDIADO.
</t>
        </r>
      </text>
    </comment>
    <comment ref="D28" authorId="0">
      <text>
        <r>
          <rPr>
            <sz val="8"/>
            <rFont val="Tahoma"/>
            <family val="2"/>
          </rPr>
          <t xml:space="preserve">
Asistentes espejo 2014: Agrarios, Ciencias, Informática, Procesos Industriales, Producción.
Contraturnos CBT.</t>
        </r>
      </text>
    </comment>
    <comment ref="E28" authorId="0">
      <text>
        <r>
          <rPr>
            <sz val="8"/>
            <rFont val="Tahoma"/>
            <family val="2"/>
          </rPr>
          <t>Pendientes ESTUDIADO EN campus. Incluye pendientes de Extracurriculares espejo 2014: Educación Física, Canto y Guitarra, etc.</t>
        </r>
      </text>
    </comment>
    <comment ref="F28" authorId="0">
      <text>
        <r>
          <rPr>
            <b/>
            <sz val="8"/>
            <rFont val="Tahoma"/>
            <family val="2"/>
          </rPr>
          <t xml:space="preserve">Suma columnas amarillas
incluye horas de apoyo en Programas (2703)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<sst xmlns="http://schemas.openxmlformats.org/spreadsheetml/2006/main" count="450" uniqueCount="359">
  <si>
    <t>CAMPUS Y ESCUELAS</t>
  </si>
  <si>
    <t>ESCUELA TÉCNICA SUPERIOR LAS PIEDRAS</t>
  </si>
  <si>
    <t>ESCUELA TÉCNICA CANELONES</t>
  </si>
  <si>
    <t>ESCUELA TÉCNICA ATLÁNTIDA</t>
  </si>
  <si>
    <t>ESCUELA TÉCNICA BARROS BLANCOS</t>
  </si>
  <si>
    <t>ESCUELA TÉCNICA COLONIA NICOLICH</t>
  </si>
  <si>
    <t>ESCUELA TÉCNICA LA PAZ</t>
  </si>
  <si>
    <t>ESCUELA TÉCNICA PANDO</t>
  </si>
  <si>
    <t>ESCUELA TÉCNICA PASO CARRASCO</t>
  </si>
  <si>
    <t>ESCUELA TÉCNICA SAN ANTONIO</t>
  </si>
  <si>
    <t>ESCUELA TÉCNICA SAN RAMÓN</t>
  </si>
  <si>
    <t>ESCUELA TÉCNICA TALA</t>
  </si>
  <si>
    <t>ESCUELA TÉCNICA SANTA LUCÍA</t>
  </si>
  <si>
    <t>ESCUELA TÉCNICA SAUCE</t>
  </si>
  <si>
    <t>ESCUELA TÉCNICA TOLEDO</t>
  </si>
  <si>
    <t>ESCUELA TÉCNICA SOLYMAR</t>
  </si>
  <si>
    <t>ESCUELA AGRARIA MONTES</t>
  </si>
  <si>
    <t>ESCUELA AGRARIA SAN RAMÓN</t>
  </si>
  <si>
    <t>CONSEJO DE EDUCACIÓN TÉCNICO PROFESIONAL</t>
  </si>
  <si>
    <t>PROGRAMA PLANEAMIENTO EDUCATIVO</t>
  </si>
  <si>
    <t>POLO EDUCATIVO TECNOLÓGICO - LATU</t>
  </si>
  <si>
    <t>CAMPUS VITUAL</t>
  </si>
  <si>
    <t>INSTITUTO TECNOLÓGICO DE INFORMÁTICA - CETP</t>
  </si>
  <si>
    <t>ESCUELA TÉCNICA SUPERIOR MARÍTIMA</t>
  </si>
  <si>
    <t>ESCUELA TÉCNICA ARROYO SECO</t>
  </si>
  <si>
    <t>ESCUELA TÉCNICA CERRO</t>
  </si>
  <si>
    <t>ESCUELA TÉCNICA LA TEJA</t>
  </si>
  <si>
    <t>ESCUELA TÉCNICA PASO MOLINO</t>
  </si>
  <si>
    <t>ESCUELA TÉCNICA COLÓN</t>
  </si>
  <si>
    <t>ESCUELA TÉCNICA MALVÍN NORTE</t>
  </si>
  <si>
    <t>ESCUELA TÉCNICA PALERMO</t>
  </si>
  <si>
    <t>ESCUELA TÉCNICA PASO DE LA ARENA</t>
  </si>
  <si>
    <t>ESCUELA TÉCNICA PIEDRAS BLANCAS</t>
  </si>
  <si>
    <t>ESCUELA TÉCNICA UNIÓN</t>
  </si>
  <si>
    <t>ESCUELA TÉCNICA VILLA GARCÍA</t>
  </si>
  <si>
    <t>ESCUELA DE BELLEZA</t>
  </si>
  <si>
    <t>ESCUELA DE INDUSTRIAS GRÁFICAS</t>
  </si>
  <si>
    <t>ESCUELA DE HOTELERÍA Nº 2</t>
  </si>
  <si>
    <t>ESCUELA DE HOTELERÍA</t>
  </si>
  <si>
    <t>ESCUELA TÉCNICA VISTA LINDA</t>
  </si>
  <si>
    <t>INSTITUTO SUPERIOR BRAZO ORIENTAL</t>
  </si>
  <si>
    <t>ESCUELA TÉCNICA FLOR DE MAROÑAS</t>
  </si>
  <si>
    <t>ESCUELA SUPERIOR DE VITIVINICULTURA</t>
  </si>
  <si>
    <t>DEPARTAMENTO DE CERRO LARGO</t>
  </si>
  <si>
    <t>ESCUELA TÉCNICA MELO</t>
  </si>
  <si>
    <t>ESCUELA TÉCNICA ACEGÚA</t>
  </si>
  <si>
    <t>ESCUELA TÉCNICA FRAILE MUERTO</t>
  </si>
  <si>
    <t>ESCUELA TÉCNICA RÍO BRANCO</t>
  </si>
  <si>
    <t>ESCUELA AGRARIA MELO</t>
  </si>
  <si>
    <t>DEPARTAMENTO DE RIVERA</t>
  </si>
  <si>
    <t>ESCUELA TÉCNICA SUPERIOR RIVERA</t>
  </si>
  <si>
    <t>ESCUELA TÉCNICA VICHADERO</t>
  </si>
  <si>
    <t>ESCUELA TÉCNICA TRANQUERAS</t>
  </si>
  <si>
    <t>ESCUELA AGRARIA MINAS DE CORRALES</t>
  </si>
  <si>
    <t>POLO EDUCATIVO TECNOLÓGICO RIVERA</t>
  </si>
  <si>
    <t>DEPARTAMENTO DE TACUAREMBÓ</t>
  </si>
  <si>
    <r>
      <t xml:space="preserve">ESCUELA </t>
    </r>
    <r>
      <rPr>
        <b/>
        <sz val="6"/>
        <rFont val="Arial"/>
        <family val="2"/>
      </rPr>
      <t xml:space="preserve">TÉCNICA </t>
    </r>
    <r>
      <rPr>
        <sz val="6"/>
        <rFont val="Arial"/>
        <family val="2"/>
      </rPr>
      <t>TACUAREMBÓ</t>
    </r>
  </si>
  <si>
    <r>
      <t>ESCUELA</t>
    </r>
    <r>
      <rPr>
        <b/>
        <sz val="6"/>
        <rFont val="Arial"/>
        <family val="2"/>
      </rPr>
      <t xml:space="preserve"> TÉCNICA</t>
    </r>
    <r>
      <rPr>
        <sz val="6"/>
        <rFont val="Arial"/>
        <family val="2"/>
      </rPr>
      <t xml:space="preserve"> PASO DE LOS TOROS</t>
    </r>
  </si>
  <si>
    <r>
      <t>ESCUELA</t>
    </r>
    <r>
      <rPr>
        <b/>
        <sz val="6"/>
        <rFont val="Arial"/>
        <family val="2"/>
      </rPr>
      <t xml:space="preserve"> AGRARIA</t>
    </r>
    <r>
      <rPr>
        <sz val="6"/>
        <rFont val="Arial"/>
        <family val="2"/>
      </rPr>
      <t xml:space="preserve"> TACUAREMBÓ</t>
    </r>
  </si>
  <si>
    <t>IEC</t>
  </si>
  <si>
    <t>ITS BUCEO</t>
  </si>
  <si>
    <t>ESCUELA SUPERIOR INFORMÁTICA BUCEO</t>
  </si>
  <si>
    <t>ISC LA BLANQUEADA</t>
  </si>
  <si>
    <t>ETS ADMINISTRACIÓN Y SERICIOS - PRADO</t>
  </si>
  <si>
    <t>ESCUELA SUPERIOR COMUNICACIÓN SOCIAL</t>
  </si>
  <si>
    <t>ESCUELA SUPERIOR COMERCIO V. MUÑÓZ</t>
  </si>
  <si>
    <t xml:space="preserve">ESCUELA DE ARTES Y ARTESANÍAS </t>
  </si>
  <si>
    <t>CAMPUS NORESTE</t>
  </si>
  <si>
    <t>CAMPUS CENTRO</t>
  </si>
  <si>
    <t>DEPARTAMENTO DE DURAZNO</t>
  </si>
  <si>
    <t>ESCUELA TÉCNICA DURAZNO</t>
  </si>
  <si>
    <t>ESCUELA TÉCNICA SARANDÍ DEL YÍ</t>
  </si>
  <si>
    <t>ESCUELA AGRARIA DURAZNO</t>
  </si>
  <si>
    <t>DEPARTAMENTO DE FLORES</t>
  </si>
  <si>
    <r>
      <t>ESCUELA</t>
    </r>
    <r>
      <rPr>
        <b/>
        <sz val="6"/>
        <rFont val="Arial"/>
        <family val="2"/>
      </rPr>
      <t xml:space="preserve"> TÉCNICA </t>
    </r>
    <r>
      <rPr>
        <sz val="6"/>
        <rFont val="Arial"/>
        <family val="2"/>
      </rPr>
      <t>TRINIDAD</t>
    </r>
  </si>
  <si>
    <r>
      <t xml:space="preserve">ESCUELA </t>
    </r>
    <r>
      <rPr>
        <b/>
        <sz val="6"/>
        <rFont val="Arial"/>
        <family val="2"/>
      </rPr>
      <t xml:space="preserve">AGRARIA </t>
    </r>
    <r>
      <rPr>
        <sz val="6"/>
        <rFont val="Arial"/>
        <family val="2"/>
      </rPr>
      <t>TRINIDAD</t>
    </r>
  </si>
  <si>
    <t>DEPARTAMENTO DE FLORIDA</t>
  </si>
  <si>
    <r>
      <t>ESCUELA</t>
    </r>
    <r>
      <rPr>
        <b/>
        <sz val="6"/>
        <rFont val="Arial"/>
        <family val="2"/>
      </rPr>
      <t xml:space="preserve"> TÉCNICA</t>
    </r>
    <r>
      <rPr>
        <sz val="6"/>
        <rFont val="Arial"/>
        <family val="2"/>
      </rPr>
      <t xml:space="preserve"> FLORIDA</t>
    </r>
  </si>
  <si>
    <r>
      <t>ESCUELA</t>
    </r>
    <r>
      <rPr>
        <b/>
        <sz val="6"/>
        <rFont val="Arial"/>
        <family val="2"/>
      </rPr>
      <t xml:space="preserve"> AGRARIA</t>
    </r>
    <r>
      <rPr>
        <sz val="6"/>
        <rFont val="Arial"/>
        <family val="2"/>
      </rPr>
      <t xml:space="preserve"> FLORIDA</t>
    </r>
  </si>
  <si>
    <r>
      <t xml:space="preserve">ESCUELA </t>
    </r>
    <r>
      <rPr>
        <b/>
        <sz val="6"/>
        <rFont val="Arial"/>
        <family val="2"/>
      </rPr>
      <t xml:space="preserve">AGRARIA </t>
    </r>
    <r>
      <rPr>
        <sz val="6"/>
        <rFont val="Arial"/>
        <family val="2"/>
      </rPr>
      <t>SARANDÍ GRANDE</t>
    </r>
  </si>
  <si>
    <t>DEPARTAMENTO DE SAN JOSÉ</t>
  </si>
  <si>
    <t>ESCUELA TÉCNICA  SAN JOSÉ</t>
  </si>
  <si>
    <t>ESCUELA TÉCNICA LIBERTAD</t>
  </si>
  <si>
    <t>ESCUELA TÉCNICA ECILDA PAULLIER</t>
  </si>
  <si>
    <t>ESCUELA TÉCNICA RAFAEL PERAZA</t>
  </si>
  <si>
    <t>ESCUELA TÉCNICA ALFREDO ZITARROSA</t>
  </si>
  <si>
    <t>ESCUELA AGRARIA RAIGÓN</t>
  </si>
  <si>
    <t>ESCUELA AGRARIA  LIBERTAD</t>
  </si>
  <si>
    <t>CAMPUS ESTE</t>
  </si>
  <si>
    <t>DEPARTAMENTO DE LAVALLEJA</t>
  </si>
  <si>
    <r>
      <t xml:space="preserve">ESCUELA </t>
    </r>
    <r>
      <rPr>
        <b/>
        <sz val="6"/>
        <rFont val="Arial"/>
        <family val="2"/>
      </rPr>
      <t>TÉCNICA</t>
    </r>
    <r>
      <rPr>
        <sz val="6"/>
        <rFont val="Arial"/>
        <family val="2"/>
      </rPr>
      <t xml:space="preserve"> MINAS</t>
    </r>
  </si>
  <si>
    <r>
      <t xml:space="preserve">ESCUELA </t>
    </r>
    <r>
      <rPr>
        <b/>
        <sz val="6"/>
        <rFont val="Arial"/>
        <family val="2"/>
      </rPr>
      <t xml:space="preserve">TÉCNICA </t>
    </r>
    <r>
      <rPr>
        <sz val="6"/>
        <rFont val="Arial"/>
        <family val="2"/>
      </rPr>
      <t xml:space="preserve"> JOSÉ PEDRO VARELA</t>
    </r>
  </si>
  <si>
    <r>
      <t xml:space="preserve">ESCUELA </t>
    </r>
    <r>
      <rPr>
        <b/>
        <sz val="6"/>
        <rFont val="Arial"/>
        <family val="2"/>
      </rPr>
      <t>AGRARIA</t>
    </r>
    <r>
      <rPr>
        <sz val="6"/>
        <rFont val="Arial"/>
        <family val="2"/>
      </rPr>
      <t xml:space="preserve"> PIRARAJÁ</t>
    </r>
  </si>
  <si>
    <t>DEPARTAMENTO DE MALDONADO</t>
  </si>
  <si>
    <t>ESCUELA TÉCNICA MALDONADO</t>
  </si>
  <si>
    <t>ESCUELA TÉCNICA  PAN DE AZÚCAR</t>
  </si>
  <si>
    <t>ESCUELA TÉCNICA SAN CARLOS</t>
  </si>
  <si>
    <t>ESCUELA AGRARIA SAN CARLOS</t>
  </si>
  <si>
    <t>DEPARTAMENTO DE ROCHA</t>
  </si>
  <si>
    <t>ESCUELA TÉCNICA ROCHA</t>
  </si>
  <si>
    <t>ESCUELA TÉCNICA CASTILLOS</t>
  </si>
  <si>
    <t>ESCUELA TÉCNICA CHUY</t>
  </si>
  <si>
    <t>ESCUELA TÉCNICA LASCANO</t>
  </si>
  <si>
    <t>ESCUELA AGRARIA ROCHA</t>
  </si>
  <si>
    <t>DEPARTAMENTO DE TREINTA Y TRES</t>
  </si>
  <si>
    <r>
      <t>ESCUELA</t>
    </r>
    <r>
      <rPr>
        <b/>
        <sz val="6"/>
        <rFont val="Arial"/>
        <family val="2"/>
      </rPr>
      <t xml:space="preserve"> TÉCNICA</t>
    </r>
    <r>
      <rPr>
        <sz val="6"/>
        <rFont val="Arial"/>
        <family val="2"/>
      </rPr>
      <t xml:space="preserve"> TREINTA Y TRES</t>
    </r>
  </si>
  <si>
    <r>
      <t>ESCUELA</t>
    </r>
    <r>
      <rPr>
        <b/>
        <sz val="6"/>
        <rFont val="Arial"/>
        <family val="2"/>
      </rPr>
      <t xml:space="preserve"> TÉCNICA</t>
    </r>
    <r>
      <rPr>
        <sz val="6"/>
        <rFont val="Arial"/>
        <family val="2"/>
      </rPr>
      <t xml:space="preserve"> Nº 2 TREINTA Y TRES</t>
    </r>
  </si>
  <si>
    <r>
      <t>ESCUELA</t>
    </r>
    <r>
      <rPr>
        <b/>
        <sz val="6"/>
        <rFont val="Arial"/>
        <family val="2"/>
      </rPr>
      <t xml:space="preserve"> AGRARIA</t>
    </r>
    <r>
      <rPr>
        <sz val="6"/>
        <rFont val="Arial"/>
        <family val="2"/>
      </rPr>
      <t xml:space="preserve"> VERGARA</t>
    </r>
  </si>
  <si>
    <t>POLO EDUCATIVO EDUC. TEC. ARRAYANES</t>
  </si>
  <si>
    <t xml:space="preserve">ESCUELA DE ALTA GASTRONOMÍA </t>
  </si>
  <si>
    <r>
      <t xml:space="preserve">ESCUELA </t>
    </r>
    <r>
      <rPr>
        <b/>
        <sz val="6"/>
        <rFont val="Arial"/>
        <family val="2"/>
      </rPr>
      <t xml:space="preserve">AGRARIA </t>
    </r>
    <r>
      <rPr>
        <sz val="6"/>
        <rFont val="Arial"/>
        <family val="2"/>
      </rPr>
      <t>S. CLARA DEL OLIMAR</t>
    </r>
  </si>
  <si>
    <t>DEPARTAMENTO DE ARTIGAS</t>
  </si>
  <si>
    <t>ESCUELA TÉCNICA ARTIGAS</t>
  </si>
  <si>
    <t>ESCUELA TÉCNICA BELLA UNIÓN</t>
  </si>
  <si>
    <t>ESCUELA AGRARIA ARTIGAS</t>
  </si>
  <si>
    <t>DEPARTAMENTO DE PAYSANDÚ</t>
  </si>
  <si>
    <t>ESCUELA TÉCNICA  PAYSANDÚ</t>
  </si>
  <si>
    <t>ESCUELA TÉCNICA GUICHÓN</t>
  </si>
  <si>
    <t>ESCUELA AGRARIA GUICHÓN</t>
  </si>
  <si>
    <t>ESCUELA AGRARIA GUAVIYÚ</t>
  </si>
  <si>
    <t>DEPARTAMENTO DE SALTO</t>
  </si>
  <si>
    <t>ESCUELA SUPERIOR  SALTO</t>
  </si>
  <si>
    <t>ESCUELA TÉCNICA BELÉN</t>
  </si>
  <si>
    <t>ESCUELA AGRARIA SALTO</t>
  </si>
  <si>
    <t>POLO EDUCATIVO  EDUC. TEC. PAYSANDÚ</t>
  </si>
  <si>
    <t>ITS PAYSANDÚ</t>
  </si>
  <si>
    <t>ESCUELA SUP.  ADM. Y SERVICIOS - SALTO</t>
  </si>
  <si>
    <t xml:space="preserve">CENTRO EDUCATIVO DR. PEDRO FIGARI </t>
  </si>
  <si>
    <t>CAMPUS LITORAL NORTE</t>
  </si>
  <si>
    <t>DEPARTAMENTO DE COLONIA</t>
  </si>
  <si>
    <t>ESCUELA TÉCNICA COLONIA</t>
  </si>
  <si>
    <t>ESCUELA TÉCNICA CARMELO</t>
  </si>
  <si>
    <t>E. R. C. N. A.</t>
  </si>
  <si>
    <t>ESCUELA TÉCNICA JUAN LACAZE</t>
  </si>
  <si>
    <t>ESCUELA TÉCNICA  NUEVA HELVECIA</t>
  </si>
  <si>
    <t>ESCUELA TÉCNICA NUEVA PALMIRA</t>
  </si>
  <si>
    <t>ESCUELA TÉCNICA ROSARIO</t>
  </si>
  <si>
    <t>ESCUELA TÉCNICA TARARIRAS</t>
  </si>
  <si>
    <t>ESCUELA AGRARIA ROSARIO</t>
  </si>
  <si>
    <t>DEPARTAMENTO DE RÍO NEGRO</t>
  </si>
  <si>
    <t>ESCUELA TÉCNICA FRAY BENTOS</t>
  </si>
  <si>
    <t>ESCUELA TÉCNICA YOUNG</t>
  </si>
  <si>
    <t>ESCUELA AGRARIA FRAY BENTOS</t>
  </si>
  <si>
    <t>DEPARTAMENTO DE SORIANO</t>
  </si>
  <si>
    <t>ESCUELA TÉCNICA SUPERIOR MERCEDES</t>
  </si>
  <si>
    <t>ESCUELA TÉCNICA  MERCEDES</t>
  </si>
  <si>
    <t>ESCUELA TÉCNICA CARDONA</t>
  </si>
  <si>
    <t>ESCUELA TÉCNICA DOLORES</t>
  </si>
  <si>
    <t>ESCUELA TÉCNICA VILLA SORIANO</t>
  </si>
  <si>
    <t>ESCUELA AGRARIA LA CONCORDIA</t>
  </si>
  <si>
    <t>ESCUELA SUP. LECHERÍA COLONIA SUIZA</t>
  </si>
  <si>
    <t>CAMPUS LITORAL SUR</t>
  </si>
  <si>
    <t>ESCUELA TÉCNICA SANTA CATALINA</t>
  </si>
  <si>
    <t>TOTAL OTROS PENDIENTES</t>
  </si>
  <si>
    <t>TOTAL HABILITADO EN EL SISTEMA NO CURRICULAR</t>
  </si>
  <si>
    <t>OTROS PENDIENTES</t>
  </si>
  <si>
    <t>ITS ARIAS - BALPARDA</t>
  </si>
  <si>
    <t>TOTAL HABILITADO  CURRICULAR EN CAMPUS</t>
  </si>
  <si>
    <t>TOTAL PROYECTADO       2015</t>
  </si>
  <si>
    <t>PENDIENTES CURRICULARES       EN CAMPUS</t>
  </si>
  <si>
    <t>INST. TECNICO DE LA CONSTRUCCIÒN</t>
  </si>
  <si>
    <t>DICAS - PTI7Rumbo/DADE/Otros</t>
  </si>
  <si>
    <t>Departamento de Programación de la Oferta Educativa</t>
  </si>
  <si>
    <t>POLO EDUCATIVO  TECNOLÓGICO ARRAYANES</t>
  </si>
  <si>
    <t>ESCUELA TÉCNICA Nº 2 LAS PIEDRAS</t>
  </si>
  <si>
    <t>ESCUELA TÉCNICA BARRIO LAVALLEJA</t>
  </si>
  <si>
    <t>C. E. C. CASAVALLE</t>
  </si>
  <si>
    <t>C. E. C. BELLA ITALIA</t>
  </si>
  <si>
    <t>C. E. C. CASABÓ</t>
  </si>
  <si>
    <t>C. E. C. LA TEJA</t>
  </si>
  <si>
    <t>C. E. A. ESCUELA Nº 255 CARRASCO NORTE</t>
  </si>
  <si>
    <t>C. E. A. ESCUELA Nº 230 PUNTAS DE MANGA</t>
  </si>
  <si>
    <t>C. E. A. ESCUELA Nº 330 MAROÑAS</t>
  </si>
  <si>
    <t>C. E. A. ESCUELA Nº 317 LA BOYADA</t>
  </si>
  <si>
    <t>C. E. A. ESCUELA Nº 183 CARRASCO NORTE</t>
  </si>
  <si>
    <t>C. E. A. ESCUELA Nº 190 PAJAS BLANCAS</t>
  </si>
  <si>
    <t>C. E. A. ESCUELA Nº  161 SAYAGO</t>
  </si>
  <si>
    <t>PROGRAMA PROCESOS INDUSTRIALES</t>
  </si>
  <si>
    <t>PROGRAMA GESTIÓN ESCOLAR</t>
  </si>
  <si>
    <t xml:space="preserve">PROGRAMA EDUCACIÓN  BÁSICA </t>
  </si>
  <si>
    <t>C. E. A. ESCUELA Nº 262 SALINAS</t>
  </si>
  <si>
    <t>C. E. A. ESCUELA Nº 213 PANDO</t>
  </si>
  <si>
    <t>POLO TECNOLÓGICO CENTRO</t>
  </si>
  <si>
    <t>C. E. A. ESCUELA Nº 89 CIUDAD DE L PLATA</t>
  </si>
  <si>
    <t>ESCUELA AGRARIA GREGORIO AZNÁREZ</t>
  </si>
  <si>
    <t>ESCUELA TÉCNICA LA CAPUERA</t>
  </si>
  <si>
    <t>C. E. C. SAN MARTÍN</t>
  </si>
  <si>
    <t>C. E. C. MALDONADO NUEVO</t>
  </si>
  <si>
    <r>
      <rPr>
        <b/>
        <sz val="6"/>
        <rFont val="Arial"/>
        <family val="2"/>
      </rPr>
      <t>POLO</t>
    </r>
    <r>
      <rPr>
        <sz val="6"/>
        <rFont val="Arial"/>
        <family val="2"/>
      </rPr>
      <t xml:space="preserve"> TECNOLÓGICO TACUAREMBÓ</t>
    </r>
  </si>
  <si>
    <t>C. E. A. ESCUELA Nº 84 LA MATUTINA</t>
  </si>
  <si>
    <t>ESCUELA AGRARIA LORENZO GEYRES</t>
  </si>
  <si>
    <t>ESCUELA AGRARIA MELCHORA CUENCA</t>
  </si>
  <si>
    <t>01021</t>
  </si>
  <si>
    <t>01091</t>
  </si>
  <si>
    <t>01023</t>
  </si>
  <si>
    <t>01111</t>
  </si>
  <si>
    <t>11722</t>
  </si>
  <si>
    <t>11721</t>
  </si>
  <si>
    <t>11701</t>
  </si>
  <si>
    <t>11301</t>
  </si>
  <si>
    <t>11303</t>
  </si>
  <si>
    <t>11523</t>
  </si>
  <si>
    <t>11403</t>
  </si>
  <si>
    <t>11803</t>
  </si>
  <si>
    <t>11850</t>
  </si>
  <si>
    <t>15722</t>
  </si>
  <si>
    <t>15852</t>
  </si>
  <si>
    <t>15061</t>
  </si>
  <si>
    <t>15853</t>
  </si>
  <si>
    <t>08481</t>
  </si>
  <si>
    <t>08593</t>
  </si>
  <si>
    <t>08581</t>
  </si>
  <si>
    <t>08703</t>
  </si>
  <si>
    <t>09551</t>
  </si>
  <si>
    <t>09552</t>
  </si>
  <si>
    <t>09591</t>
  </si>
  <si>
    <t>09701</t>
  </si>
  <si>
    <t>09753</t>
  </si>
  <si>
    <t>09851</t>
  </si>
  <si>
    <t>09853</t>
  </si>
  <si>
    <t>09581</t>
  </si>
  <si>
    <t>09560</t>
  </si>
  <si>
    <t>09550</t>
  </si>
  <si>
    <t>09652</t>
  </si>
  <si>
    <t>09554</t>
  </si>
  <si>
    <t>14811</t>
  </si>
  <si>
    <t>14111</t>
  </si>
  <si>
    <t>14121</t>
  </si>
  <si>
    <t>14531</t>
  </si>
  <si>
    <t>14813</t>
  </si>
  <si>
    <t>19901</t>
  </si>
  <si>
    <t>19921</t>
  </si>
  <si>
    <t>19703</t>
  </si>
  <si>
    <t>19803</t>
  </si>
  <si>
    <t>03571</t>
  </si>
  <si>
    <t>03021</t>
  </si>
  <si>
    <t>03261</t>
  </si>
  <si>
    <t>03841</t>
  </si>
  <si>
    <t>03573</t>
  </si>
  <si>
    <t>13821</t>
  </si>
  <si>
    <t>13961</t>
  </si>
  <si>
    <t>13831</t>
  </si>
  <si>
    <t>13573</t>
  </si>
  <si>
    <t>13823</t>
  </si>
  <si>
    <t>18901</t>
  </si>
  <si>
    <t>18902</t>
  </si>
  <si>
    <t>18850</t>
  </si>
  <si>
    <t>18701</t>
  </si>
  <si>
    <t>18903</t>
  </si>
  <si>
    <t>02461</t>
  </si>
  <si>
    <t>02441</t>
  </si>
  <si>
    <t>02141</t>
  </si>
  <si>
    <t>02131</t>
  </si>
  <si>
    <t>02911</t>
  </si>
  <si>
    <t>02221</t>
  </si>
  <si>
    <t>02481</t>
  </si>
  <si>
    <t>02601</t>
  </si>
  <si>
    <t>02651</t>
  </si>
  <si>
    <t>02721</t>
  </si>
  <si>
    <t>02781</t>
  </si>
  <si>
    <t>02931</t>
  </si>
  <si>
    <t>02961</t>
  </si>
  <si>
    <t>02821</t>
  </si>
  <si>
    <t>02851</t>
  </si>
  <si>
    <t>02341</t>
  </si>
  <si>
    <t>02201</t>
  </si>
  <si>
    <t>02850</t>
  </si>
  <si>
    <t>02860</t>
  </si>
  <si>
    <t>02244</t>
  </si>
  <si>
    <t>02523</t>
  </si>
  <si>
    <t>02803</t>
  </si>
  <si>
    <t>04131</t>
  </si>
  <si>
    <t>04111</t>
  </si>
  <si>
    <t>04112</t>
  </si>
  <si>
    <t>04481</t>
  </si>
  <si>
    <t>04611</t>
  </si>
  <si>
    <t>04621</t>
  </si>
  <si>
    <t>04831</t>
  </si>
  <si>
    <t>04911</t>
  </si>
  <si>
    <t>04144</t>
  </si>
  <si>
    <t>04833</t>
  </si>
  <si>
    <t>12261</t>
  </si>
  <si>
    <t>12981</t>
  </si>
  <si>
    <t>12263</t>
  </si>
  <si>
    <t>17551</t>
  </si>
  <si>
    <t>17651</t>
  </si>
  <si>
    <t>17131</t>
  </si>
  <si>
    <t>17161</t>
  </si>
  <si>
    <t>17961</t>
  </si>
  <si>
    <t>17513</t>
  </si>
  <si>
    <t>05151</t>
  </si>
  <si>
    <t>05152</t>
  </si>
  <si>
    <t>05153</t>
  </si>
  <si>
    <t>05851</t>
  </si>
  <si>
    <t>06901</t>
  </si>
  <si>
    <t>06903</t>
  </si>
  <si>
    <t>06504</t>
  </si>
  <si>
    <t>07251</t>
  </si>
  <si>
    <t>07254</t>
  </si>
  <si>
    <t>07853</t>
  </si>
  <si>
    <t>16871</t>
  </si>
  <si>
    <t>16521</t>
  </si>
  <si>
    <t>16201</t>
  </si>
  <si>
    <t>16531</t>
  </si>
  <si>
    <t>16851</t>
  </si>
  <si>
    <t>16544</t>
  </si>
  <si>
    <t>16524</t>
  </si>
  <si>
    <t>16850</t>
  </si>
  <si>
    <t>C.E.A. ESCUELA NO. 71</t>
  </si>
  <si>
    <t>POLO TECNOLOGICO CERRO</t>
  </si>
  <si>
    <t>C. E. A. ESCUELA No. 90 ROCHA</t>
  </si>
  <si>
    <t>14810</t>
  </si>
  <si>
    <t>14120</t>
  </si>
  <si>
    <t>C. E. A. ESCUELA No. 74 BARRA DEL CHUY</t>
  </si>
  <si>
    <t>C. E. A. ESCUELA Nº  146 ESTACIÓN LLAMAS</t>
  </si>
  <si>
    <t>C. E. A. ESCUELA Nº 178 UNIDAD CASAVALLE</t>
  </si>
  <si>
    <t>C. E. A. ESCUELA Nº 354 GRUTA DE LOURDES</t>
  </si>
  <si>
    <t>C. E. A. ESCUELA Nº 175 CARRASCO SUR</t>
  </si>
  <si>
    <t>ESCUELA PREVENCIONISTA SEG. INDUSTRIAL</t>
  </si>
  <si>
    <t>ESCUELA TÉCNICA MELO NORTE</t>
  </si>
  <si>
    <t>ESCUELA AGRARIA PASO DE LOS CARROS</t>
  </si>
  <si>
    <t>11753</t>
  </si>
  <si>
    <t>03581</t>
  </si>
  <si>
    <t>ESCUELA TÉCNICA SUPERIOR MELO</t>
  </si>
  <si>
    <r>
      <t xml:space="preserve">ESCUELA </t>
    </r>
    <r>
      <rPr>
        <b/>
        <sz val="6"/>
        <rFont val="Arial"/>
        <family val="2"/>
      </rPr>
      <t xml:space="preserve">AGRARIA </t>
    </r>
    <r>
      <rPr>
        <sz val="6"/>
        <rFont val="Arial"/>
        <family val="2"/>
      </rPr>
      <t>MINAS (ESC. Nº 72)</t>
    </r>
  </si>
  <si>
    <t>ESCUELA TÉCNICA SUPERIOR  PAYSANDÚ</t>
  </si>
  <si>
    <t>ESCUELA TÉCNICA SUPERIOR MALDONADO</t>
  </si>
  <si>
    <r>
      <t xml:space="preserve">ESCUELA </t>
    </r>
    <r>
      <rPr>
        <b/>
        <sz val="6"/>
        <rFont val="Arial"/>
        <family val="2"/>
      </rPr>
      <t xml:space="preserve">TÉCNICA </t>
    </r>
    <r>
      <rPr>
        <sz val="6"/>
        <rFont val="Arial"/>
        <family val="2"/>
      </rPr>
      <t>SUPERIOR ACUAREMBÓ</t>
    </r>
  </si>
  <si>
    <t xml:space="preserve">ESCUELA AGRARIA MONTEVIDEO </t>
  </si>
  <si>
    <t>ESCUELA Nº 23 CHACRAS DE FORIDA</t>
  </si>
  <si>
    <t>02030</t>
  </si>
  <si>
    <t>02010</t>
  </si>
  <si>
    <t>C. E. A. ESCUELA Nº 128 LA PALMITA</t>
  </si>
  <si>
    <t>02020</t>
  </si>
  <si>
    <t>C. E. A. ESCUELA nº 204 PROGRESO</t>
  </si>
  <si>
    <t>C. E. A. ESCUELA nº 264 AEROPARQUE</t>
  </si>
  <si>
    <t>ESCUELA TÉCNICA FLOR DE MAROÑAS 2</t>
  </si>
  <si>
    <t>04287</t>
  </si>
  <si>
    <t>C. E. A. ESCUELA Nº 82 EL GENERAL COLONIA</t>
  </si>
  <si>
    <t>ESCUELA TECNICA CERRO PELADO</t>
  </si>
  <si>
    <t>PROGRAMA FINANCIERO CONTABLE</t>
  </si>
  <si>
    <t>PROGRAMA GESTIÓN HUMANA</t>
  </si>
  <si>
    <t>PROGRAMA EDUCACIÓN PARA EL AGRO</t>
  </si>
  <si>
    <t>DIRECCIÓN GENERAL</t>
  </si>
  <si>
    <t>SECRETARÍA DOCENTE</t>
  </si>
  <si>
    <t>ADMINISTRACIÓN Y SERVICIOS</t>
  </si>
  <si>
    <t>EDUCACIÓN TERCIARIA</t>
  </si>
  <si>
    <t>ESCUELA TÉCNICA TRINIDAD</t>
  </si>
  <si>
    <t>ESCUELA AGRARIA SUP. LA CAROLINA</t>
  </si>
  <si>
    <t>07210</t>
  </si>
  <si>
    <t>17139</t>
  </si>
  <si>
    <t>C. E. A. ESCUELA Nº 103</t>
  </si>
  <si>
    <t>RINCÓN DEL CERRO</t>
  </si>
  <si>
    <t>9540</t>
  </si>
  <si>
    <t>C. E. A. ESCUELA Nº 102 BALNEARIO BUENOS AIRES</t>
  </si>
  <si>
    <t>C. E. A. ESCUELA nº 47 VILLA TATO</t>
  </si>
  <si>
    <t>CANELONES</t>
  </si>
  <si>
    <t>02040</t>
  </si>
  <si>
    <t>MONTEVIDEO</t>
  </si>
</sst>
</file>

<file path=xl/styles.xml><?xml version="1.0" encoding="utf-8"?>
<styleSheet xmlns="http://schemas.openxmlformats.org/spreadsheetml/2006/main">
  <numFmts count="47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U&quot;\ #,##0;&quot;$U&quot;\ \-#,##0"/>
    <numFmt numFmtId="173" formatCode="&quot;$U&quot;\ #,##0;[Red]&quot;$U&quot;\ \-#,##0"/>
    <numFmt numFmtId="174" formatCode="&quot;$U&quot;\ #,##0.00;&quot;$U&quot;\ \-#,##0.00"/>
    <numFmt numFmtId="175" formatCode="&quot;$U&quot;\ #,##0.00;[Red]&quot;$U&quot;\ \-#,##0.00"/>
    <numFmt numFmtId="176" formatCode="_ &quot;$U&quot;\ * #,##0_ ;_ &quot;$U&quot;\ * \-#,##0_ ;_ &quot;$U&quot;\ * &quot;-&quot;_ ;_ @_ "/>
    <numFmt numFmtId="177" formatCode="_ * #,##0_ ;_ * \-#,##0_ ;_ * &quot;-&quot;_ ;_ @_ "/>
    <numFmt numFmtId="178" formatCode="_ &quot;$U&quot;\ * #,##0.00_ ;_ &quot;$U&quot;\ * \-#,##0.00_ ;_ &quot;$U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\ #,##0;&quot;$&quot;\ \-#,##0"/>
    <numFmt numFmtId="189" formatCode="&quot;$&quot;\ #,##0;[Red]&quot;$&quot;\ \-#,##0"/>
    <numFmt numFmtId="190" formatCode="&quot;$&quot;\ #,##0.00;&quot;$&quot;\ \-#,##0.00"/>
    <numFmt numFmtId="191" formatCode="&quot;$&quot;\ #,##0.00;[Red]&quot;$&quot;\ \-#,##0.00"/>
    <numFmt numFmtId="192" formatCode="_ &quot;$&quot;\ * #,##0_ ;_ &quot;$&quot;\ * \-#,##0_ ;_ &quot;$&quot;\ * &quot;-&quot;_ ;_ @_ "/>
    <numFmt numFmtId="193" formatCode="_ &quot;$&quot;\ * #,##0.00_ ;_ &quot;$&quot;\ * \-#,##0.00_ ;_ &quot;$&quot;\ * &quot;-&quot;??_ ;_ @_ "/>
    <numFmt numFmtId="194" formatCode="0.0"/>
    <numFmt numFmtId="195" formatCode="#,##0.0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;[Red]0"/>
    <numFmt numFmtId="201" formatCode="&quot;$U&quot;\ #,##0"/>
    <numFmt numFmtId="202" formatCode="0_);\(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b/>
      <sz val="7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20"/>
      <name val="Arial"/>
      <family val="2"/>
    </font>
    <font>
      <sz val="8"/>
      <name val="Calibri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gray0625">
        <bgColor indexed="51"/>
      </patternFill>
    </fill>
    <fill>
      <patternFill patternType="gray0625">
        <bgColor indexed="24"/>
      </patternFill>
    </fill>
    <fill>
      <patternFill patternType="gray0625">
        <bgColor indexed="10"/>
      </patternFill>
    </fill>
    <fill>
      <patternFill patternType="gray0625">
        <bgColor indexed="47"/>
      </patternFill>
    </fill>
    <fill>
      <patternFill patternType="gray0625">
        <bgColor indexed="11"/>
      </patternFill>
    </fill>
    <fill>
      <patternFill patternType="gray0625">
        <bgColor indexed="13"/>
      </patternFill>
    </fill>
    <fill>
      <patternFill patternType="solid">
        <fgColor rgb="FFFF9900"/>
        <bgColor indexed="64"/>
      </patternFill>
    </fill>
    <fill>
      <patternFill patternType="solid">
        <fgColor rgb="FFCC99FF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 style="thin"/>
      <bottom style="medium"/>
    </border>
    <border>
      <left style="thick"/>
      <right style="thick"/>
      <top style="thin"/>
      <bottom style="thick"/>
    </border>
    <border>
      <left style="thick"/>
      <right style="thick"/>
      <top style="medium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medium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medium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thick"/>
      <bottom style="thin"/>
    </border>
    <border>
      <left style="thick"/>
      <right style="thick"/>
      <top style="thick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2" fillId="28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29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5" fillId="20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50">
    <xf numFmtId="0" fontId="0" fillId="0" borderId="0" xfId="0" applyFont="1" applyAlignment="1">
      <alignment/>
    </xf>
    <xf numFmtId="1" fontId="5" fillId="0" borderId="10" xfId="0" applyNumberFormat="1" applyFont="1" applyBorder="1" applyAlignment="1">
      <alignment horizontal="left" vertical="center"/>
    </xf>
    <xf numFmtId="1" fontId="5" fillId="0" borderId="11" xfId="0" applyNumberFormat="1" applyFont="1" applyBorder="1" applyAlignment="1">
      <alignment horizontal="left" vertical="center"/>
    </xf>
    <xf numFmtId="1" fontId="5" fillId="0" borderId="12" xfId="0" applyNumberFormat="1" applyFont="1" applyBorder="1" applyAlignment="1">
      <alignment horizontal="left" vertical="center"/>
    </xf>
    <xf numFmtId="1" fontId="5" fillId="0" borderId="13" xfId="0" applyNumberFormat="1" applyFont="1" applyBorder="1" applyAlignment="1">
      <alignment horizontal="left" vertical="center"/>
    </xf>
    <xf numFmtId="1" fontId="5" fillId="0" borderId="10" xfId="0" applyNumberFormat="1" applyFont="1" applyFill="1" applyBorder="1" applyAlignment="1">
      <alignment horizontal="left" vertical="center"/>
    </xf>
    <xf numFmtId="1" fontId="5" fillId="0" borderId="14" xfId="0" applyNumberFormat="1" applyFont="1" applyBorder="1" applyAlignment="1">
      <alignment horizontal="left" vertical="center"/>
    </xf>
    <xf numFmtId="1" fontId="5" fillId="32" borderId="15" xfId="0" applyNumberFormat="1" applyFont="1" applyFill="1" applyBorder="1" applyAlignment="1">
      <alignment horizontal="left" vertical="center"/>
    </xf>
    <xf numFmtId="1" fontId="4" fillId="33" borderId="16" xfId="0" applyNumberFormat="1" applyFont="1" applyFill="1" applyBorder="1" applyAlignment="1">
      <alignment horizontal="center" vertical="center"/>
    </xf>
    <xf numFmtId="1" fontId="4" fillId="33" borderId="17" xfId="0" applyNumberFormat="1" applyFont="1" applyFill="1" applyBorder="1" applyAlignment="1">
      <alignment horizontal="center" vertical="center"/>
    </xf>
    <xf numFmtId="1" fontId="4" fillId="34" borderId="18" xfId="0" applyNumberFormat="1" applyFont="1" applyFill="1" applyBorder="1" applyAlignment="1">
      <alignment horizontal="center" vertical="center"/>
    </xf>
    <xf numFmtId="1" fontId="4" fillId="34" borderId="19" xfId="0" applyNumberFormat="1" applyFont="1" applyFill="1" applyBorder="1" applyAlignment="1">
      <alignment horizontal="center" vertical="center"/>
    </xf>
    <xf numFmtId="1" fontId="4" fillId="34" borderId="20" xfId="0" applyNumberFormat="1" applyFont="1" applyFill="1" applyBorder="1" applyAlignment="1">
      <alignment horizontal="center" vertical="center"/>
    </xf>
    <xf numFmtId="1" fontId="3" fillId="32" borderId="21" xfId="0" applyNumberFormat="1" applyFont="1" applyFill="1" applyBorder="1" applyAlignment="1">
      <alignment horizontal="center" vertical="center"/>
    </xf>
    <xf numFmtId="1" fontId="3" fillId="35" borderId="22" xfId="0" applyNumberFormat="1" applyFont="1" applyFill="1" applyBorder="1" applyAlignment="1">
      <alignment horizontal="center" vertical="center"/>
    </xf>
    <xf numFmtId="1" fontId="3" fillId="35" borderId="23" xfId="0" applyNumberFormat="1" applyFont="1" applyFill="1" applyBorder="1" applyAlignment="1">
      <alignment horizontal="center" vertical="center"/>
    </xf>
    <xf numFmtId="1" fontId="3" fillId="35" borderId="24" xfId="0" applyNumberFormat="1" applyFont="1" applyFill="1" applyBorder="1" applyAlignment="1">
      <alignment horizontal="center" vertical="center"/>
    </xf>
    <xf numFmtId="1" fontId="3" fillId="35" borderId="25" xfId="0" applyNumberFormat="1" applyFont="1" applyFill="1" applyBorder="1" applyAlignment="1">
      <alignment horizontal="center" vertical="center"/>
    </xf>
    <xf numFmtId="1" fontId="3" fillId="35" borderId="26" xfId="0" applyNumberFormat="1" applyFont="1" applyFill="1" applyBorder="1" applyAlignment="1">
      <alignment horizontal="center" vertical="center"/>
    </xf>
    <xf numFmtId="1" fontId="3" fillId="35" borderId="27" xfId="0" applyNumberFormat="1" applyFont="1" applyFill="1" applyBorder="1" applyAlignment="1">
      <alignment horizontal="center" vertical="center"/>
    </xf>
    <xf numFmtId="1" fontId="4" fillId="33" borderId="28" xfId="0" applyNumberFormat="1" applyFont="1" applyFill="1" applyBorder="1" applyAlignment="1">
      <alignment horizontal="center" vertical="center"/>
    </xf>
    <xf numFmtId="1" fontId="7" fillId="34" borderId="19" xfId="0" applyNumberFormat="1" applyFont="1" applyFill="1" applyBorder="1" applyAlignment="1">
      <alignment horizontal="center" vertical="center"/>
    </xf>
    <xf numFmtId="1" fontId="3" fillId="35" borderId="29" xfId="0" applyNumberFormat="1" applyFont="1" applyFill="1" applyBorder="1" applyAlignment="1">
      <alignment horizontal="center" vertical="center"/>
    </xf>
    <xf numFmtId="1" fontId="3" fillId="35" borderId="30" xfId="0" applyNumberFormat="1" applyFont="1" applyFill="1" applyBorder="1" applyAlignment="1">
      <alignment horizontal="center" vertical="center"/>
    </xf>
    <xf numFmtId="1" fontId="4" fillId="32" borderId="0" xfId="0" applyNumberFormat="1" applyFont="1" applyFill="1" applyAlignment="1">
      <alignment horizontal="center" vertical="center"/>
    </xf>
    <xf numFmtId="1" fontId="5" fillId="32" borderId="11" xfId="0" applyNumberFormat="1" applyFont="1" applyFill="1" applyBorder="1" applyAlignment="1">
      <alignment horizontal="left" vertical="center"/>
    </xf>
    <xf numFmtId="1" fontId="5" fillId="32" borderId="12" xfId="0" applyNumberFormat="1" applyFont="1" applyFill="1" applyBorder="1" applyAlignment="1">
      <alignment horizontal="left" vertical="center"/>
    </xf>
    <xf numFmtId="1" fontId="5" fillId="32" borderId="10" xfId="0" applyNumberFormat="1" applyFont="1" applyFill="1" applyBorder="1" applyAlignment="1">
      <alignment horizontal="left" vertical="center"/>
    </xf>
    <xf numFmtId="1" fontId="5" fillId="32" borderId="14" xfId="0" applyNumberFormat="1" applyFont="1" applyFill="1" applyBorder="1" applyAlignment="1">
      <alignment horizontal="left" vertical="center"/>
    </xf>
    <xf numFmtId="1" fontId="3" fillId="35" borderId="0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12" fillId="0" borderId="0" xfId="0" applyNumberFormat="1" applyFont="1" applyFill="1" applyAlignment="1">
      <alignment vertical="center"/>
    </xf>
    <xf numFmtId="1" fontId="12" fillId="0" borderId="0" xfId="0" applyNumberFormat="1" applyFont="1" applyFill="1" applyAlignment="1">
      <alignment horizontal="center" vertical="center"/>
    </xf>
    <xf numFmtId="1" fontId="12" fillId="0" borderId="0" xfId="0" applyNumberFormat="1" applyFont="1" applyAlignment="1">
      <alignment vertical="center"/>
    </xf>
    <xf numFmtId="1" fontId="4" fillId="32" borderId="0" xfId="0" applyNumberFormat="1" applyFont="1" applyFill="1" applyBorder="1" applyAlignment="1">
      <alignment vertical="center"/>
    </xf>
    <xf numFmtId="1" fontId="6" fillId="36" borderId="31" xfId="0" applyNumberFormat="1" applyFont="1" applyFill="1" applyBorder="1" applyAlignment="1">
      <alignment horizontal="left" vertical="center" wrapText="1"/>
    </xf>
    <xf numFmtId="1" fontId="4" fillId="33" borderId="32" xfId="0" applyNumberFormat="1" applyFont="1" applyFill="1" applyBorder="1" applyAlignment="1">
      <alignment horizontal="center" vertical="center"/>
    </xf>
    <xf numFmtId="1" fontId="6" fillId="34" borderId="31" xfId="0" applyNumberFormat="1" applyFont="1" applyFill="1" applyBorder="1" applyAlignment="1">
      <alignment vertical="center"/>
    </xf>
    <xf numFmtId="1" fontId="4" fillId="34" borderId="33" xfId="0" applyNumberFormat="1" applyFont="1" applyFill="1" applyBorder="1" applyAlignment="1">
      <alignment horizontal="center" vertical="center"/>
    </xf>
    <xf numFmtId="1" fontId="3" fillId="35" borderId="0" xfId="0" applyNumberFormat="1" applyFont="1" applyFill="1" applyAlignment="1">
      <alignment horizontal="center" vertical="center"/>
    </xf>
    <xf numFmtId="1" fontId="3" fillId="37" borderId="22" xfId="0" applyNumberFormat="1" applyFont="1" applyFill="1" applyBorder="1" applyAlignment="1">
      <alignment horizontal="center" vertical="center"/>
    </xf>
    <xf numFmtId="1" fontId="3" fillId="38" borderId="23" xfId="0" applyNumberFormat="1" applyFont="1" applyFill="1" applyBorder="1" applyAlignment="1">
      <alignment horizontal="center" vertical="center"/>
    </xf>
    <xf numFmtId="1" fontId="3" fillId="38" borderId="0" xfId="0" applyNumberFormat="1" applyFont="1" applyFill="1" applyAlignment="1">
      <alignment horizontal="center" vertical="center"/>
    </xf>
    <xf numFmtId="1" fontId="3" fillId="38" borderId="22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left" vertical="center"/>
    </xf>
    <xf numFmtId="1" fontId="3" fillId="32" borderId="10" xfId="0" applyNumberFormat="1" applyFont="1" applyFill="1" applyBorder="1" applyAlignment="1">
      <alignment horizontal="center" vertical="center"/>
    </xf>
    <xf numFmtId="1" fontId="3" fillId="35" borderId="34" xfId="0" applyNumberFormat="1" applyFont="1" applyFill="1" applyBorder="1" applyAlignment="1">
      <alignment horizontal="center" vertical="center"/>
    </xf>
    <xf numFmtId="1" fontId="3" fillId="37" borderId="24" xfId="0" applyNumberFormat="1" applyFont="1" applyFill="1" applyBorder="1" applyAlignment="1">
      <alignment horizontal="center" vertical="center"/>
    </xf>
    <xf numFmtId="1" fontId="3" fillId="38" borderId="25" xfId="0" applyNumberFormat="1" applyFont="1" applyFill="1" applyBorder="1" applyAlignment="1">
      <alignment horizontal="center" vertical="center"/>
    </xf>
    <xf numFmtId="1" fontId="3" fillId="38" borderId="34" xfId="0" applyNumberFormat="1" applyFont="1" applyFill="1" applyBorder="1" applyAlignment="1">
      <alignment horizontal="center" vertical="center"/>
    </xf>
    <xf numFmtId="1" fontId="3" fillId="38" borderId="24" xfId="0" applyNumberFormat="1" applyFont="1" applyFill="1" applyBorder="1" applyAlignment="1">
      <alignment horizontal="center" vertical="center"/>
    </xf>
    <xf numFmtId="1" fontId="6" fillId="34" borderId="18" xfId="0" applyNumberFormat="1" applyFont="1" applyFill="1" applyBorder="1" applyAlignment="1">
      <alignment horizontal="left" vertical="center"/>
    </xf>
    <xf numFmtId="1" fontId="3" fillId="32" borderId="35" xfId="0" applyNumberFormat="1" applyFont="1" applyFill="1" applyBorder="1" applyAlignment="1">
      <alignment horizontal="center" vertical="center"/>
    </xf>
    <xf numFmtId="1" fontId="3" fillId="35" borderId="36" xfId="0" applyNumberFormat="1" applyFont="1" applyFill="1" applyBorder="1" applyAlignment="1">
      <alignment horizontal="center" vertical="center"/>
    </xf>
    <xf numFmtId="1" fontId="3" fillId="37" borderId="26" xfId="0" applyNumberFormat="1" applyFont="1" applyFill="1" applyBorder="1" applyAlignment="1">
      <alignment horizontal="center" vertical="center"/>
    </xf>
    <xf numFmtId="1" fontId="3" fillId="38" borderId="27" xfId="0" applyNumberFormat="1" applyFont="1" applyFill="1" applyBorder="1" applyAlignment="1">
      <alignment horizontal="center" vertical="center"/>
    </xf>
    <xf numFmtId="1" fontId="3" fillId="38" borderId="36" xfId="0" applyNumberFormat="1" applyFont="1" applyFill="1" applyBorder="1" applyAlignment="1">
      <alignment horizontal="center" vertical="center"/>
    </xf>
    <xf numFmtId="1" fontId="3" fillId="38" borderId="26" xfId="0" applyNumberFormat="1" applyFont="1" applyFill="1" applyBorder="1" applyAlignment="1">
      <alignment horizontal="center" vertical="center"/>
    </xf>
    <xf numFmtId="1" fontId="5" fillId="32" borderId="0" xfId="0" applyNumberFormat="1" applyFont="1" applyFill="1" applyBorder="1" applyAlignment="1">
      <alignment horizontal="left" vertical="center"/>
    </xf>
    <xf numFmtId="1" fontId="3" fillId="32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" fontId="4" fillId="34" borderId="37" xfId="0" applyNumberFormat="1" applyFont="1" applyFill="1" applyBorder="1" applyAlignment="1">
      <alignment horizontal="center" vertical="center"/>
    </xf>
    <xf numFmtId="1" fontId="3" fillId="38" borderId="38" xfId="0" applyNumberFormat="1" applyFont="1" applyFill="1" applyBorder="1" applyAlignment="1">
      <alignment horizontal="center" vertical="center"/>
    </xf>
    <xf numFmtId="1" fontId="3" fillId="38" borderId="29" xfId="0" applyNumberFormat="1" applyFont="1" applyFill="1" applyBorder="1" applyAlignment="1">
      <alignment horizontal="center" vertical="center"/>
    </xf>
    <xf numFmtId="1" fontId="3" fillId="38" borderId="39" xfId="0" applyNumberFormat="1" applyFont="1" applyFill="1" applyBorder="1" applyAlignment="1">
      <alignment horizontal="center" vertical="center"/>
    </xf>
    <xf numFmtId="1" fontId="3" fillId="38" borderId="10" xfId="0" applyNumberFormat="1" applyFont="1" applyFill="1" applyBorder="1" applyAlignment="1">
      <alignment horizontal="center" vertical="center"/>
    </xf>
    <xf numFmtId="1" fontId="3" fillId="38" borderId="40" xfId="0" applyNumberFormat="1" applyFont="1" applyFill="1" applyBorder="1" applyAlignment="1">
      <alignment horizontal="center" vertical="center"/>
    </xf>
    <xf numFmtId="1" fontId="3" fillId="38" borderId="41" xfId="0" applyNumberFormat="1" applyFont="1" applyFill="1" applyBorder="1" applyAlignment="1">
      <alignment horizontal="center" vertical="center"/>
    </xf>
    <xf numFmtId="1" fontId="3" fillId="38" borderId="14" xfId="0" applyNumberFormat="1" applyFont="1" applyFill="1" applyBorder="1" applyAlignment="1">
      <alignment horizontal="center" vertical="center"/>
    </xf>
    <xf numFmtId="1" fontId="3" fillId="38" borderId="30" xfId="0" applyNumberFormat="1" applyFont="1" applyFill="1" applyBorder="1" applyAlignment="1">
      <alignment horizontal="center" vertical="center"/>
    </xf>
    <xf numFmtId="1" fontId="3" fillId="38" borderId="42" xfId="0" applyNumberFormat="1" applyFont="1" applyFill="1" applyBorder="1" applyAlignment="1">
      <alignment horizontal="center" vertical="center"/>
    </xf>
    <xf numFmtId="1" fontId="3" fillId="37" borderId="0" xfId="0" applyNumberFormat="1" applyFont="1" applyFill="1" applyBorder="1" applyAlignment="1">
      <alignment horizontal="center" vertical="center"/>
    </xf>
    <xf numFmtId="1" fontId="3" fillId="38" borderId="0" xfId="0" applyNumberFormat="1" applyFont="1" applyFill="1" applyBorder="1" applyAlignment="1">
      <alignment horizontal="center" vertical="center"/>
    </xf>
    <xf numFmtId="1" fontId="5" fillId="32" borderId="21" xfId="0" applyNumberFormat="1" applyFont="1" applyFill="1" applyBorder="1" applyAlignment="1">
      <alignment horizontal="left" vertical="center"/>
    </xf>
    <xf numFmtId="1" fontId="3" fillId="38" borderId="43" xfId="0" applyNumberFormat="1" applyFont="1" applyFill="1" applyBorder="1" applyAlignment="1">
      <alignment horizontal="center" vertical="center"/>
    </xf>
    <xf numFmtId="1" fontId="5" fillId="0" borderId="21" xfId="0" applyNumberFormat="1" applyFont="1" applyBorder="1" applyAlignment="1">
      <alignment horizontal="left" vertical="center"/>
    </xf>
    <xf numFmtId="1" fontId="3" fillId="32" borderId="14" xfId="0" applyNumberFormat="1" applyFont="1" applyFill="1" applyBorder="1" applyAlignment="1">
      <alignment horizontal="center" vertical="center"/>
    </xf>
    <xf numFmtId="1" fontId="3" fillId="37" borderId="30" xfId="0" applyNumberFormat="1" applyFont="1" applyFill="1" applyBorder="1" applyAlignment="1">
      <alignment horizontal="center" vertical="center"/>
    </xf>
    <xf numFmtId="1" fontId="3" fillId="38" borderId="44" xfId="0" applyNumberFormat="1" applyFont="1" applyFill="1" applyBorder="1" applyAlignment="1">
      <alignment horizontal="center" vertical="center"/>
    </xf>
    <xf numFmtId="1" fontId="4" fillId="34" borderId="45" xfId="0" applyNumberFormat="1" applyFont="1" applyFill="1" applyBorder="1" applyAlignment="1">
      <alignment horizontal="center" vertical="center"/>
    </xf>
    <xf numFmtId="1" fontId="3" fillId="37" borderId="46" xfId="0" applyNumberFormat="1" applyFont="1" applyFill="1" applyBorder="1" applyAlignment="1">
      <alignment horizontal="center" vertical="center"/>
    </xf>
    <xf numFmtId="1" fontId="3" fillId="37" borderId="47" xfId="0" applyNumberFormat="1" applyFont="1" applyFill="1" applyBorder="1" applyAlignment="1">
      <alignment horizontal="center" vertical="center"/>
    </xf>
    <xf numFmtId="1" fontId="3" fillId="37" borderId="48" xfId="0" applyNumberFormat="1" applyFont="1" applyFill="1" applyBorder="1" applyAlignment="1">
      <alignment horizontal="center" vertical="center"/>
    </xf>
    <xf numFmtId="1" fontId="3" fillId="38" borderId="49" xfId="0" applyNumberFormat="1" applyFont="1" applyFill="1" applyBorder="1" applyAlignment="1">
      <alignment horizontal="center" vertical="center"/>
    </xf>
    <xf numFmtId="1" fontId="4" fillId="32" borderId="0" xfId="0" applyNumberFormat="1" applyFont="1" applyFill="1" applyAlignment="1">
      <alignment vertical="center"/>
    </xf>
    <xf numFmtId="1" fontId="5" fillId="0" borderId="12" xfId="0" applyNumberFormat="1" applyFont="1" applyFill="1" applyBorder="1" applyAlignment="1">
      <alignment horizontal="left" vertical="center"/>
    </xf>
    <xf numFmtId="1" fontId="12" fillId="32" borderId="0" xfId="0" applyNumberFormat="1" applyFont="1" applyFill="1" applyAlignment="1">
      <alignment vertical="center"/>
    </xf>
    <xf numFmtId="1" fontId="12" fillId="32" borderId="0" xfId="0" applyNumberFormat="1" applyFont="1" applyFill="1" applyAlignment="1">
      <alignment horizontal="center" vertical="center"/>
    </xf>
    <xf numFmtId="1" fontId="18" fillId="0" borderId="0" xfId="0" applyNumberFormat="1" applyFont="1" applyAlignment="1">
      <alignment vertical="center"/>
    </xf>
    <xf numFmtId="1" fontId="13" fillId="0" borderId="0" xfId="0" applyNumberFormat="1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1" fontId="16" fillId="0" borderId="0" xfId="0" applyNumberFormat="1" applyFont="1" applyFill="1" applyBorder="1" applyAlignment="1">
      <alignment horizontal="center" vertical="center"/>
    </xf>
    <xf numFmtId="1" fontId="12" fillId="0" borderId="38" xfId="0" applyNumberFormat="1" applyFont="1" applyFill="1" applyBorder="1" applyAlignment="1">
      <alignment horizontal="center" vertical="center"/>
    </xf>
    <xf numFmtId="1" fontId="12" fillId="0" borderId="43" xfId="0" applyNumberFormat="1" applyFont="1" applyFill="1" applyBorder="1" applyAlignment="1">
      <alignment horizontal="center" vertical="center"/>
    </xf>
    <xf numFmtId="1" fontId="12" fillId="0" borderId="44" xfId="0" applyNumberFormat="1" applyFont="1" applyFill="1" applyBorder="1" applyAlignment="1">
      <alignment horizontal="center" vertical="center"/>
    </xf>
    <xf numFmtId="1" fontId="3" fillId="0" borderId="38" xfId="0" applyNumberFormat="1" applyFont="1" applyFill="1" applyBorder="1" applyAlignment="1">
      <alignment horizontal="center" vertical="center"/>
    </xf>
    <xf numFmtId="49" fontId="3" fillId="0" borderId="43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1" fontId="6" fillId="39" borderId="37" xfId="0" applyNumberFormat="1" applyFont="1" applyFill="1" applyBorder="1" applyAlignment="1">
      <alignment vertical="center"/>
    </xf>
    <xf numFmtId="49" fontId="3" fillId="0" borderId="50" xfId="0" applyNumberFormat="1" applyFont="1" applyFill="1" applyBorder="1" applyAlignment="1">
      <alignment horizontal="center" vertical="center"/>
    </xf>
    <xf numFmtId="1" fontId="5" fillId="0" borderId="15" xfId="0" applyNumberFormat="1" applyFont="1" applyBorder="1" applyAlignment="1">
      <alignment horizontal="left" vertical="center"/>
    </xf>
    <xf numFmtId="49" fontId="3" fillId="0" borderId="41" xfId="0" applyNumberFormat="1" applyFont="1" applyFill="1" applyBorder="1" applyAlignment="1">
      <alignment horizontal="center" vertical="center"/>
    </xf>
    <xf numFmtId="49" fontId="3" fillId="0" borderId="51" xfId="0" applyNumberFormat="1" applyFont="1" applyFill="1" applyBorder="1" applyAlignment="1">
      <alignment horizontal="center" vertical="center"/>
    </xf>
    <xf numFmtId="49" fontId="3" fillId="0" borderId="42" xfId="0" applyNumberFormat="1" applyFont="1" applyFill="1" applyBorder="1" applyAlignment="1">
      <alignment horizontal="center" vertical="center"/>
    </xf>
    <xf numFmtId="49" fontId="3" fillId="0" borderId="52" xfId="0" applyNumberFormat="1" applyFont="1" applyFill="1" applyBorder="1" applyAlignment="1">
      <alignment horizontal="center" vertical="center"/>
    </xf>
    <xf numFmtId="49" fontId="3" fillId="0" borderId="38" xfId="0" applyNumberFormat="1" applyFont="1" applyFill="1" applyBorder="1" applyAlignment="1">
      <alignment horizontal="center" vertical="center"/>
    </xf>
    <xf numFmtId="49" fontId="3" fillId="0" borderId="44" xfId="0" applyNumberFormat="1" applyFont="1" applyFill="1" applyBorder="1" applyAlignment="1">
      <alignment horizontal="center" vertical="center"/>
    </xf>
    <xf numFmtId="1" fontId="3" fillId="38" borderId="46" xfId="0" applyNumberFormat="1" applyFont="1" applyFill="1" applyBorder="1" applyAlignment="1">
      <alignment horizontal="center" vertical="center"/>
    </xf>
    <xf numFmtId="1" fontId="3" fillId="38" borderId="47" xfId="0" applyNumberFormat="1" applyFont="1" applyFill="1" applyBorder="1" applyAlignment="1">
      <alignment horizontal="center" vertical="center"/>
    </xf>
    <xf numFmtId="1" fontId="3" fillId="38" borderId="48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 vertical="center"/>
    </xf>
    <xf numFmtId="1" fontId="6" fillId="39" borderId="33" xfId="0" applyNumberFormat="1" applyFont="1" applyFill="1" applyBorder="1" applyAlignment="1">
      <alignment vertical="center"/>
    </xf>
    <xf numFmtId="49" fontId="3" fillId="0" borderId="36" xfId="0" applyNumberFormat="1" applyFont="1" applyFill="1" applyBorder="1" applyAlignment="1">
      <alignment horizontal="center" vertical="center"/>
    </xf>
    <xf numFmtId="1" fontId="3" fillId="0" borderId="43" xfId="0" applyNumberFormat="1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 quotePrefix="1">
      <alignment horizontal="center" vertical="center"/>
    </xf>
    <xf numFmtId="1" fontId="3" fillId="0" borderId="52" xfId="0" applyNumberFormat="1" applyFont="1" applyFill="1" applyBorder="1" applyAlignment="1">
      <alignment horizontal="center" vertical="center"/>
    </xf>
    <xf numFmtId="1" fontId="12" fillId="0" borderId="50" xfId="0" applyNumberFormat="1" applyFont="1" applyFill="1" applyBorder="1" applyAlignment="1">
      <alignment horizontal="center" vertical="center"/>
    </xf>
    <xf numFmtId="1" fontId="12" fillId="0" borderId="53" xfId="0" applyNumberFormat="1" applyFont="1" applyFill="1" applyBorder="1" applyAlignment="1">
      <alignment horizontal="center" vertical="center"/>
    </xf>
    <xf numFmtId="1" fontId="5" fillId="0" borderId="54" xfId="0" applyNumberFormat="1" applyFont="1" applyBorder="1" applyAlignment="1">
      <alignment horizontal="left" vertical="center"/>
    </xf>
    <xf numFmtId="49" fontId="3" fillId="0" borderId="39" xfId="0" applyNumberFormat="1" applyFont="1" applyFill="1" applyBorder="1" applyAlignment="1" quotePrefix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49" fontId="3" fillId="0" borderId="55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left" vertical="center"/>
    </xf>
    <xf numFmtId="1" fontId="2" fillId="0" borderId="0" xfId="0" applyNumberFormat="1" applyFont="1" applyBorder="1" applyAlignment="1">
      <alignment horizontal="right" vertical="center"/>
    </xf>
    <xf numFmtId="1" fontId="9" fillId="37" borderId="56" xfId="0" applyNumberFormat="1" applyFont="1" applyFill="1" applyBorder="1" applyAlignment="1">
      <alignment horizontal="center" vertical="center" textRotation="90" wrapText="1"/>
    </xf>
    <xf numFmtId="1" fontId="9" fillId="38" borderId="57" xfId="0" applyNumberFormat="1" applyFont="1" applyFill="1" applyBorder="1" applyAlignment="1">
      <alignment horizontal="center" vertical="center" textRotation="90" wrapText="1"/>
    </xf>
    <xf numFmtId="1" fontId="13" fillId="0" borderId="0" xfId="0" applyNumberFormat="1" applyFont="1" applyBorder="1" applyAlignment="1">
      <alignment horizontal="right" vertical="center"/>
    </xf>
    <xf numFmtId="1" fontId="9" fillId="35" borderId="56" xfId="0" applyNumberFormat="1" applyFont="1" applyFill="1" applyBorder="1" applyAlignment="1">
      <alignment horizontal="center" vertical="center" textRotation="90" wrapText="1"/>
    </xf>
    <xf numFmtId="1" fontId="9" fillId="32" borderId="58" xfId="0" applyNumberFormat="1" applyFont="1" applyFill="1" applyBorder="1" applyAlignment="1">
      <alignment horizontal="center" vertical="center" textRotation="90" wrapText="1"/>
    </xf>
    <xf numFmtId="1" fontId="9" fillId="32" borderId="58" xfId="0" applyNumberFormat="1" applyFont="1" applyFill="1" applyBorder="1" applyAlignment="1">
      <alignment horizontal="center" vertical="center"/>
    </xf>
    <xf numFmtId="1" fontId="9" fillId="35" borderId="59" xfId="0" applyNumberFormat="1" applyFont="1" applyFill="1" applyBorder="1" applyAlignment="1">
      <alignment horizontal="center" vertical="center" textRotation="90" wrapText="1"/>
    </xf>
    <xf numFmtId="49" fontId="3" fillId="0" borderId="50" xfId="0" applyNumberFormat="1" applyFont="1" applyFill="1" applyBorder="1" applyAlignment="1" quotePrefix="1">
      <alignment horizontal="center" vertical="center"/>
    </xf>
    <xf numFmtId="1" fontId="6" fillId="39" borderId="60" xfId="0" applyNumberFormat="1" applyFont="1" applyFill="1" applyBorder="1" applyAlignment="1">
      <alignment horizontal="left" vertical="center"/>
    </xf>
    <xf numFmtId="1" fontId="6" fillId="39" borderId="37" xfId="0" applyNumberFormat="1" applyFont="1" applyFill="1" applyBorder="1" applyAlignment="1">
      <alignment horizontal="left" vertical="center"/>
    </xf>
    <xf numFmtId="1" fontId="6" fillId="39" borderId="33" xfId="0" applyNumberFormat="1" applyFont="1" applyFill="1" applyBorder="1" applyAlignment="1">
      <alignment horizontal="left" vertical="center"/>
    </xf>
    <xf numFmtId="1" fontId="6" fillId="39" borderId="45" xfId="0" applyNumberFormat="1" applyFont="1" applyFill="1" applyBorder="1" applyAlignment="1">
      <alignment horizontal="left" vertical="center"/>
    </xf>
    <xf numFmtId="1" fontId="4" fillId="38" borderId="61" xfId="0" applyNumberFormat="1" applyFont="1" applyFill="1" applyBorder="1" applyAlignment="1">
      <alignment horizontal="center" vertical="center"/>
    </xf>
    <xf numFmtId="1" fontId="4" fillId="38" borderId="17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right" vertical="center"/>
    </xf>
    <xf numFmtId="1" fontId="16" fillId="32" borderId="61" xfId="0" applyNumberFormat="1" applyFont="1" applyFill="1" applyBorder="1" applyAlignment="1">
      <alignment horizontal="center" vertical="center"/>
    </xf>
    <xf numFmtId="1" fontId="16" fillId="32" borderId="17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right" vertical="center"/>
    </xf>
    <xf numFmtId="1" fontId="4" fillId="38" borderId="62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vertical="center"/>
    </xf>
    <xf numFmtId="1" fontId="6" fillId="39" borderId="63" xfId="0" applyNumberFormat="1" applyFont="1" applyFill="1" applyBorder="1" applyAlignment="1">
      <alignment vertical="center"/>
    </xf>
    <xf numFmtId="1" fontId="6" fillId="39" borderId="64" xfId="0" applyNumberFormat="1" applyFont="1" applyFill="1" applyBorder="1" applyAlignment="1">
      <alignment vertical="center"/>
    </xf>
    <xf numFmtId="1" fontId="35" fillId="40" borderId="47" xfId="0" applyNumberFormat="1" applyFont="1" applyFill="1" applyBorder="1" applyAlignment="1">
      <alignment horizontal="center" vertical="center" wrapText="1"/>
    </xf>
    <xf numFmtId="1" fontId="35" fillId="40" borderId="6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2"/>
  <sheetViews>
    <sheetView tabSelected="1" zoomScale="110" zoomScaleNormal="110" workbookViewId="0" topLeftCell="M180">
      <selection activeCell="P234" sqref="P234"/>
    </sheetView>
  </sheetViews>
  <sheetFormatPr defaultColWidth="11.421875" defaultRowHeight="15"/>
  <cols>
    <col min="1" max="1" width="30.00390625" style="86" hidden="1" customWidth="1"/>
    <col min="2" max="6" width="8.28125" style="87" hidden="1" customWidth="1"/>
    <col min="7" max="11" width="6.28125" style="87" hidden="1" customWidth="1"/>
    <col min="12" max="12" width="163.28125" style="87" hidden="1" customWidth="1"/>
    <col min="13" max="13" width="6.00390625" style="112" customWidth="1"/>
    <col min="14" max="14" width="6.28125" style="112" customWidth="1"/>
    <col min="15" max="15" width="50.8515625" style="33" bestFit="1" customWidth="1"/>
    <col min="16" max="16" width="30.140625" style="30" bestFit="1" customWidth="1"/>
    <col min="17" max="16384" width="11.421875" style="30" customWidth="1"/>
  </cols>
  <sheetData>
    <row r="1" spans="1:15" ht="15">
      <c r="A1" s="143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90"/>
      <c r="N1" s="90"/>
      <c r="O1" s="125" t="s">
        <v>18</v>
      </c>
    </row>
    <row r="2" spans="1:15" ht="15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89"/>
      <c r="N2" s="89"/>
      <c r="O2" s="128" t="s">
        <v>19</v>
      </c>
    </row>
    <row r="3" spans="1:15" ht="15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89"/>
      <c r="N3" s="89"/>
      <c r="O3" s="128" t="s">
        <v>162</v>
      </c>
    </row>
    <row r="4" spans="1:15" ht="16.5" thickBot="1">
      <c r="A4" s="31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O4" s="88"/>
    </row>
    <row r="5" spans="1:15" ht="27.75" customHeight="1" thickBot="1" thickTop="1">
      <c r="A5" s="34"/>
      <c r="B5" s="141">
        <v>2015</v>
      </c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91"/>
      <c r="N5" s="91"/>
      <c r="O5" s="145"/>
    </row>
    <row r="6" spans="1:15" ht="17.25" thickBot="1" thickTop="1">
      <c r="A6" s="35" t="s">
        <v>128</v>
      </c>
      <c r="B6" s="8" t="e">
        <f>#N/A</f>
        <v>#N/A</v>
      </c>
      <c r="C6" s="9" t="e">
        <f>#N/A</f>
        <v>#N/A</v>
      </c>
      <c r="D6" s="20" t="e">
        <f>#N/A</f>
        <v>#N/A</v>
      </c>
      <c r="E6" s="20" t="e">
        <f>#N/A</f>
        <v>#N/A</v>
      </c>
      <c r="F6" s="36" t="e">
        <f>#N/A</f>
        <v>#N/A</v>
      </c>
      <c r="G6" s="9" t="e">
        <f>#N/A</f>
        <v>#N/A</v>
      </c>
      <c r="H6" s="20" t="e">
        <f>#N/A</f>
        <v>#N/A</v>
      </c>
      <c r="I6" s="20" t="e">
        <f>SUM(#REF!,I7,I12,I23)</f>
        <v>#REF!</v>
      </c>
      <c r="J6" s="20" t="e">
        <f>SUM(#REF!,J7,J12,J23)</f>
        <v>#REF!</v>
      </c>
      <c r="K6" s="20" t="e">
        <f>SUM(#REF!,K7,K12,K23)</f>
        <v>#REF!</v>
      </c>
      <c r="L6" s="9" t="e">
        <f>SUM(#REF!,L7,L12,L23)</f>
        <v>#REF!</v>
      </c>
      <c r="M6" s="122"/>
      <c r="N6" s="148" t="s">
        <v>128</v>
      </c>
      <c r="O6" s="149"/>
    </row>
    <row r="7" spans="1:15" ht="16.5" thickBot="1" thickTop="1">
      <c r="A7" s="37" t="s">
        <v>111</v>
      </c>
      <c r="B7" s="10">
        <f>SUM(B8:B11)</f>
        <v>8024</v>
      </c>
      <c r="C7" s="38" t="e">
        <f>#N/A</f>
        <v>#N/A</v>
      </c>
      <c r="D7" s="11" t="e">
        <f>#N/A</f>
        <v>#N/A</v>
      </c>
      <c r="E7" s="11" t="e">
        <f>#N/A</f>
        <v>#N/A</v>
      </c>
      <c r="F7" s="12" t="e">
        <f>#N/A</f>
        <v>#N/A</v>
      </c>
      <c r="G7" s="38" t="e">
        <f>#N/A</f>
        <v>#N/A</v>
      </c>
      <c r="H7" s="11" t="e">
        <f>#N/A</f>
        <v>#N/A</v>
      </c>
      <c r="I7" s="11" t="e">
        <f>#N/A</f>
        <v>#N/A</v>
      </c>
      <c r="J7" s="11" t="e">
        <f>#N/A</f>
        <v>#N/A</v>
      </c>
      <c r="K7" s="11" t="e">
        <f>#N/A</f>
        <v>#N/A</v>
      </c>
      <c r="L7" s="38" t="e">
        <f>#N/A</f>
        <v>#N/A</v>
      </c>
      <c r="M7" s="122"/>
      <c r="N7" s="146" t="s">
        <v>111</v>
      </c>
      <c r="O7" s="147"/>
    </row>
    <row r="8" spans="1:15" ht="15">
      <c r="A8" s="25" t="s">
        <v>112</v>
      </c>
      <c r="B8" s="13">
        <f>SUM(C8:F8)</f>
        <v>3413</v>
      </c>
      <c r="C8" s="39">
        <v>1792</v>
      </c>
      <c r="D8" s="40">
        <v>107</v>
      </c>
      <c r="E8" s="14">
        <f>480+15+260</f>
        <v>755</v>
      </c>
      <c r="F8" s="41">
        <f>SUM(G8:L8)</f>
        <v>759</v>
      </c>
      <c r="G8" s="42">
        <v>455</v>
      </c>
      <c r="H8" s="43">
        <f>15+12+12+6+12+4</f>
        <v>61</v>
      </c>
      <c r="I8" s="43">
        <v>0</v>
      </c>
      <c r="J8" s="43">
        <v>150</v>
      </c>
      <c r="K8" s="43">
        <v>18</v>
      </c>
      <c r="L8" s="42">
        <v>75</v>
      </c>
      <c r="M8" s="60"/>
      <c r="N8" s="101" t="s">
        <v>192</v>
      </c>
      <c r="O8" s="44" t="s">
        <v>112</v>
      </c>
    </row>
    <row r="9" spans="1:15" ht="15">
      <c r="A9" s="27" t="s">
        <v>113</v>
      </c>
      <c r="B9" s="45">
        <f>SUM(C9:F9)</f>
        <v>3408</v>
      </c>
      <c r="C9" s="46">
        <v>2165</v>
      </c>
      <c r="D9" s="47">
        <f>65+64</f>
        <v>129</v>
      </c>
      <c r="E9" s="16">
        <v>186</v>
      </c>
      <c r="F9" s="48">
        <f>SUM(G9:L9)</f>
        <v>928</v>
      </c>
      <c r="G9" s="49">
        <v>548</v>
      </c>
      <c r="H9" s="50">
        <f>18+15+18+9+12+12</f>
        <v>84</v>
      </c>
      <c r="I9" s="50">
        <v>0</v>
      </c>
      <c r="J9" s="50">
        <v>190</v>
      </c>
      <c r="K9" s="50">
        <v>36</v>
      </c>
      <c r="L9" s="49">
        <v>70</v>
      </c>
      <c r="M9" s="60"/>
      <c r="N9" s="96" t="s">
        <v>194</v>
      </c>
      <c r="O9" s="1" t="s">
        <v>114</v>
      </c>
    </row>
    <row r="10" spans="1:15" ht="15">
      <c r="A10" s="27" t="s">
        <v>114</v>
      </c>
      <c r="B10" s="45">
        <f>SUM(C10:F10)</f>
        <v>520</v>
      </c>
      <c r="C10" s="46">
        <v>384</v>
      </c>
      <c r="D10" s="47">
        <v>50</v>
      </c>
      <c r="E10" s="16">
        <v>10</v>
      </c>
      <c r="F10" s="48">
        <f>SUM(G10:L10)</f>
        <v>76</v>
      </c>
      <c r="G10" s="49">
        <v>42</v>
      </c>
      <c r="H10" s="50">
        <v>0</v>
      </c>
      <c r="I10" s="50">
        <v>4</v>
      </c>
      <c r="J10" s="50">
        <v>0</v>
      </c>
      <c r="K10" s="50">
        <v>0</v>
      </c>
      <c r="L10" s="49">
        <v>30</v>
      </c>
      <c r="M10" s="60"/>
      <c r="N10" s="96" t="s">
        <v>193</v>
      </c>
      <c r="O10" s="1" t="s">
        <v>113</v>
      </c>
    </row>
    <row r="11" spans="1:15" ht="15.75" thickBot="1">
      <c r="A11" s="26" t="s">
        <v>127</v>
      </c>
      <c r="B11" s="13">
        <f>SUM(C11:F11)</f>
        <v>683</v>
      </c>
      <c r="C11" s="39">
        <v>302</v>
      </c>
      <c r="D11" s="40">
        <v>35</v>
      </c>
      <c r="E11" s="14">
        <f>10+285</f>
        <v>295</v>
      </c>
      <c r="F11" s="41">
        <f>SUM(G11:L11)</f>
        <v>51</v>
      </c>
      <c r="G11" s="42">
        <v>41</v>
      </c>
      <c r="H11" s="43">
        <v>0</v>
      </c>
      <c r="I11" s="43">
        <v>0</v>
      </c>
      <c r="J11" s="43">
        <v>10</v>
      </c>
      <c r="K11" s="43">
        <v>0</v>
      </c>
      <c r="L11" s="42">
        <v>0</v>
      </c>
      <c r="M11" s="60"/>
      <c r="N11" s="99" t="s">
        <v>195</v>
      </c>
      <c r="O11" s="3" t="s">
        <v>127</v>
      </c>
    </row>
    <row r="12" spans="1:15" ht="15.75" thickBot="1">
      <c r="A12" s="51" t="s">
        <v>115</v>
      </c>
      <c r="B12" s="10" t="e">
        <f>SUM(B13:B21)</f>
        <v>#N/A</v>
      </c>
      <c r="C12" s="38" t="e">
        <f>#N/A</f>
        <v>#N/A</v>
      </c>
      <c r="D12" s="11" t="e">
        <f>#N/A</f>
        <v>#N/A</v>
      </c>
      <c r="E12" s="11" t="e">
        <f>#N/A</f>
        <v>#N/A</v>
      </c>
      <c r="F12" s="12" t="e">
        <f>#N/A</f>
        <v>#N/A</v>
      </c>
      <c r="G12" s="38" t="e">
        <f>#N/A</f>
        <v>#N/A</v>
      </c>
      <c r="H12" s="11" t="e">
        <f>#N/A</f>
        <v>#N/A</v>
      </c>
      <c r="I12" s="11" t="e">
        <f>#N/A</f>
        <v>#N/A</v>
      </c>
      <c r="J12" s="11" t="e">
        <f>#N/A</f>
        <v>#N/A</v>
      </c>
      <c r="K12" s="11" t="e">
        <f>#N/A</f>
        <v>#N/A</v>
      </c>
      <c r="L12" s="38" t="e">
        <f>#N/A</f>
        <v>#N/A</v>
      </c>
      <c r="M12" s="122"/>
      <c r="N12" s="113" t="s">
        <v>115</v>
      </c>
      <c r="O12" s="100"/>
    </row>
    <row r="13" spans="1:15" ht="15">
      <c r="A13" s="25" t="s">
        <v>125</v>
      </c>
      <c r="B13" s="13" t="e">
        <f>#N/A</f>
        <v>#N/A</v>
      </c>
      <c r="C13" s="39">
        <v>1094</v>
      </c>
      <c r="D13" s="40">
        <v>184</v>
      </c>
      <c r="E13" s="14">
        <f>142-26</f>
        <v>116</v>
      </c>
      <c r="F13" s="41" t="e">
        <f>#N/A</f>
        <v>#N/A</v>
      </c>
      <c r="G13" s="42">
        <v>133</v>
      </c>
      <c r="H13" s="43">
        <v>0</v>
      </c>
      <c r="I13" s="43">
        <v>12</v>
      </c>
      <c r="J13" s="43">
        <v>15</v>
      </c>
      <c r="K13" s="43">
        <v>0</v>
      </c>
      <c r="L13" s="42">
        <v>60</v>
      </c>
      <c r="M13" s="60"/>
      <c r="N13" s="99" t="s">
        <v>199</v>
      </c>
      <c r="O13" s="2" t="s">
        <v>117</v>
      </c>
    </row>
    <row r="14" spans="1:15" ht="15">
      <c r="A14" s="25" t="s">
        <v>124</v>
      </c>
      <c r="B14" s="45" t="e">
        <f>#N/A</f>
        <v>#N/A</v>
      </c>
      <c r="C14" s="46">
        <v>146</v>
      </c>
      <c r="D14" s="47">
        <v>90</v>
      </c>
      <c r="E14" s="16">
        <v>190</v>
      </c>
      <c r="F14" s="48" t="e">
        <f>#N/A</f>
        <v>#N/A</v>
      </c>
      <c r="G14" s="49"/>
      <c r="H14" s="50"/>
      <c r="I14" s="50"/>
      <c r="J14" s="50"/>
      <c r="K14" s="50"/>
      <c r="L14" s="49"/>
      <c r="M14" s="60"/>
      <c r="N14" s="96" t="s">
        <v>200</v>
      </c>
      <c r="O14" s="2" t="s">
        <v>118</v>
      </c>
    </row>
    <row r="15" spans="1:15" ht="15">
      <c r="A15" s="27" t="s">
        <v>116</v>
      </c>
      <c r="B15" s="45" t="e">
        <f>#N/A</f>
        <v>#N/A</v>
      </c>
      <c r="C15" s="46">
        <v>3400</v>
      </c>
      <c r="D15" s="47">
        <f>130+84+4</f>
        <v>218</v>
      </c>
      <c r="E15" s="16">
        <f>561+10</f>
        <v>571</v>
      </c>
      <c r="F15" s="48" t="e">
        <f>#N/A</f>
        <v>#N/A</v>
      </c>
      <c r="G15" s="49">
        <f>559+12</f>
        <v>571</v>
      </c>
      <c r="H15" s="50">
        <v>132</v>
      </c>
      <c r="I15" s="50">
        <v>0</v>
      </c>
      <c r="J15" s="50">
        <v>480</v>
      </c>
      <c r="K15" s="50">
        <v>90</v>
      </c>
      <c r="L15" s="49">
        <v>60</v>
      </c>
      <c r="M15" s="60"/>
      <c r="N15" s="96" t="s">
        <v>202</v>
      </c>
      <c r="O15" s="1" t="s">
        <v>119</v>
      </c>
    </row>
    <row r="16" spans="1:15" ht="15">
      <c r="A16" s="27" t="s">
        <v>117</v>
      </c>
      <c r="B16" s="45" t="e">
        <f>#N/A</f>
        <v>#N/A</v>
      </c>
      <c r="C16" s="46">
        <v>1387</v>
      </c>
      <c r="D16" s="47">
        <f>40+36</f>
        <v>76</v>
      </c>
      <c r="E16" s="16">
        <f>5+171</f>
        <v>176</v>
      </c>
      <c r="F16" s="48" t="e">
        <f>#N/A</f>
        <v>#N/A</v>
      </c>
      <c r="G16" s="49">
        <v>320</v>
      </c>
      <c r="H16" s="50">
        <f>12+9+8</f>
        <v>29</v>
      </c>
      <c r="I16" s="50">
        <v>0</v>
      </c>
      <c r="J16" s="50">
        <v>130</v>
      </c>
      <c r="K16" s="50">
        <v>90</v>
      </c>
      <c r="L16" s="49">
        <v>110</v>
      </c>
      <c r="M16" s="60"/>
      <c r="N16" s="96" t="s">
        <v>201</v>
      </c>
      <c r="O16" s="1" t="s">
        <v>190</v>
      </c>
    </row>
    <row r="17" spans="1:15" ht="15">
      <c r="A17" s="27"/>
      <c r="B17" s="45"/>
      <c r="C17" s="46"/>
      <c r="D17" s="47"/>
      <c r="E17" s="16"/>
      <c r="F17" s="48"/>
      <c r="G17" s="49"/>
      <c r="H17" s="50"/>
      <c r="I17" s="50"/>
      <c r="J17" s="50"/>
      <c r="K17" s="50"/>
      <c r="L17" s="49"/>
      <c r="M17" s="60"/>
      <c r="N17" s="96" t="s">
        <v>198</v>
      </c>
      <c r="O17" s="1" t="s">
        <v>325</v>
      </c>
    </row>
    <row r="18" spans="1:15" ht="15">
      <c r="A18" s="27" t="s">
        <v>118</v>
      </c>
      <c r="B18" s="45" t="e">
        <f>#N/A</f>
        <v>#N/A</v>
      </c>
      <c r="C18" s="46">
        <v>456</v>
      </c>
      <c r="D18" s="47">
        <v>47</v>
      </c>
      <c r="E18" s="16">
        <f>10+36</f>
        <v>46</v>
      </c>
      <c r="F18" s="48" t="e">
        <f>#N/A</f>
        <v>#N/A</v>
      </c>
      <c r="G18" s="49">
        <v>63</v>
      </c>
      <c r="H18" s="50">
        <v>0</v>
      </c>
      <c r="I18" s="50">
        <v>0</v>
      </c>
      <c r="J18" s="50">
        <v>0</v>
      </c>
      <c r="K18" s="50">
        <v>0</v>
      </c>
      <c r="L18" s="49">
        <v>10</v>
      </c>
      <c r="M18" s="60"/>
      <c r="N18" s="96" t="s">
        <v>197</v>
      </c>
      <c r="O18" s="1" t="s">
        <v>124</v>
      </c>
    </row>
    <row r="19" spans="1:15" ht="15">
      <c r="A19" s="26"/>
      <c r="B19" s="13"/>
      <c r="C19" s="29"/>
      <c r="D19" s="40"/>
      <c r="E19" s="14"/>
      <c r="F19" s="41"/>
      <c r="G19" s="72"/>
      <c r="H19" s="43"/>
      <c r="I19" s="43"/>
      <c r="J19" s="43"/>
      <c r="K19" s="43"/>
      <c r="L19" s="72"/>
      <c r="M19" s="60"/>
      <c r="N19" s="96" t="s">
        <v>196</v>
      </c>
      <c r="O19" s="1" t="s">
        <v>125</v>
      </c>
    </row>
    <row r="20" spans="1:15" ht="15">
      <c r="A20" s="26"/>
      <c r="B20" s="13"/>
      <c r="C20" s="29"/>
      <c r="D20" s="40"/>
      <c r="E20" s="14"/>
      <c r="F20" s="41"/>
      <c r="G20" s="72"/>
      <c r="H20" s="43"/>
      <c r="I20" s="43"/>
      <c r="J20" s="43"/>
      <c r="K20" s="43"/>
      <c r="L20" s="72"/>
      <c r="M20" s="60"/>
      <c r="N20" s="96" t="s">
        <v>321</v>
      </c>
      <c r="O20" s="3" t="s">
        <v>320</v>
      </c>
    </row>
    <row r="21" spans="1:15" ht="15">
      <c r="A21" s="26" t="s">
        <v>119</v>
      </c>
      <c r="B21" s="13" t="e">
        <f>#N/A</f>
        <v>#N/A</v>
      </c>
      <c r="C21" s="39">
        <v>412</v>
      </c>
      <c r="D21" s="40">
        <v>40</v>
      </c>
      <c r="E21" s="14">
        <v>88</v>
      </c>
      <c r="F21" s="41" t="e">
        <f>#N/A</f>
        <v>#N/A</v>
      </c>
      <c r="G21" s="42">
        <v>76</v>
      </c>
      <c r="H21" s="43">
        <v>0</v>
      </c>
      <c r="I21" s="43">
        <v>0</v>
      </c>
      <c r="J21" s="43">
        <v>0</v>
      </c>
      <c r="K21" s="43">
        <v>0</v>
      </c>
      <c r="L21" s="42">
        <v>30</v>
      </c>
      <c r="M21" s="60"/>
      <c r="N21" s="96" t="s">
        <v>203</v>
      </c>
      <c r="O21" s="3" t="s">
        <v>191</v>
      </c>
    </row>
    <row r="22" spans="1:15" ht="15.75" thickBot="1">
      <c r="A22" s="73"/>
      <c r="B22" s="13"/>
      <c r="C22" s="39"/>
      <c r="D22" s="40"/>
      <c r="E22" s="14"/>
      <c r="F22" s="41"/>
      <c r="G22" s="42"/>
      <c r="H22" s="43"/>
      <c r="I22" s="43"/>
      <c r="J22" s="43"/>
      <c r="K22" s="43"/>
      <c r="L22" s="42"/>
      <c r="M22" s="60"/>
      <c r="N22" s="96" t="s">
        <v>204</v>
      </c>
      <c r="O22" s="3" t="s">
        <v>308</v>
      </c>
    </row>
    <row r="23" spans="1:15" ht="15.75" thickBot="1">
      <c r="A23" s="51" t="s">
        <v>120</v>
      </c>
      <c r="B23" s="10">
        <f>SUM(B24:B27)</f>
        <v>10294</v>
      </c>
      <c r="C23" s="38" t="e">
        <f>#N/A</f>
        <v>#N/A</v>
      </c>
      <c r="D23" s="11" t="e">
        <f>#N/A</f>
        <v>#N/A</v>
      </c>
      <c r="E23" s="11" t="e">
        <f>#N/A</f>
        <v>#N/A</v>
      </c>
      <c r="F23" s="12" t="e">
        <f>#N/A</f>
        <v>#N/A</v>
      </c>
      <c r="G23" s="38" t="e">
        <f>#N/A</f>
        <v>#N/A</v>
      </c>
      <c r="H23" s="11" t="e">
        <f>#N/A</f>
        <v>#N/A</v>
      </c>
      <c r="I23" s="11" t="e">
        <f>#N/A</f>
        <v>#N/A</v>
      </c>
      <c r="J23" s="11" t="e">
        <f>#N/A</f>
        <v>#N/A</v>
      </c>
      <c r="K23" s="11" t="e">
        <f>#N/A</f>
        <v>#N/A</v>
      </c>
      <c r="L23" s="38" t="e">
        <f>#N/A</f>
        <v>#N/A</v>
      </c>
      <c r="M23" s="122"/>
      <c r="N23" s="113" t="s">
        <v>120</v>
      </c>
      <c r="O23" s="100"/>
    </row>
    <row r="24" spans="1:15" ht="15">
      <c r="A24" s="7" t="s">
        <v>121</v>
      </c>
      <c r="B24" s="13">
        <f>SUM(C24:F24)</f>
        <v>5665</v>
      </c>
      <c r="C24" s="39">
        <v>3551</v>
      </c>
      <c r="D24" s="40">
        <v>315</v>
      </c>
      <c r="E24" s="14">
        <v>569</v>
      </c>
      <c r="F24" s="41">
        <f>SUM(G24:L24)</f>
        <v>1230</v>
      </c>
      <c r="G24" s="42">
        <v>777</v>
      </c>
      <c r="H24" s="43">
        <v>0</v>
      </c>
      <c r="I24" s="43">
        <v>0</v>
      </c>
      <c r="J24" s="43">
        <v>350</v>
      </c>
      <c r="K24" s="43">
        <v>18</v>
      </c>
      <c r="L24" s="42">
        <v>85</v>
      </c>
      <c r="M24" s="60"/>
      <c r="N24" s="99" t="s">
        <v>207</v>
      </c>
      <c r="O24" s="102" t="s">
        <v>122</v>
      </c>
    </row>
    <row r="25" spans="1:15" ht="15">
      <c r="A25" s="27" t="s">
        <v>126</v>
      </c>
      <c r="B25" s="45">
        <f>SUM(C25:F25)</f>
        <v>3387</v>
      </c>
      <c r="C25" s="46">
        <v>2326</v>
      </c>
      <c r="D25" s="47">
        <v>193</v>
      </c>
      <c r="E25" s="16">
        <f>30+200</f>
        <v>230</v>
      </c>
      <c r="F25" s="48">
        <f>SUM(G25:L25)</f>
        <v>638</v>
      </c>
      <c r="G25" s="49">
        <v>478</v>
      </c>
      <c r="H25" s="50">
        <f>21+18+2+18+12+20+12</f>
        <v>103</v>
      </c>
      <c r="I25" s="50">
        <v>12</v>
      </c>
      <c r="J25" s="50">
        <v>0</v>
      </c>
      <c r="K25" s="50">
        <v>0</v>
      </c>
      <c r="L25" s="49">
        <v>45</v>
      </c>
      <c r="M25" s="60"/>
      <c r="N25" s="98" t="s">
        <v>205</v>
      </c>
      <c r="O25" s="5" t="s">
        <v>121</v>
      </c>
    </row>
    <row r="26" spans="1:15" ht="15">
      <c r="A26" s="25" t="s">
        <v>122</v>
      </c>
      <c r="B26" s="45">
        <f>SUM(C26:F26)</f>
        <v>849</v>
      </c>
      <c r="C26" s="46">
        <v>529</v>
      </c>
      <c r="D26" s="47">
        <v>36</v>
      </c>
      <c r="E26" s="16">
        <v>111</v>
      </c>
      <c r="F26" s="48">
        <f>SUM(G26:L26)</f>
        <v>173</v>
      </c>
      <c r="G26" s="49">
        <v>100</v>
      </c>
      <c r="H26" s="50">
        <f>6+9+8</f>
        <v>23</v>
      </c>
      <c r="I26" s="50">
        <v>0</v>
      </c>
      <c r="J26" s="50">
        <v>30</v>
      </c>
      <c r="K26" s="50">
        <v>0</v>
      </c>
      <c r="L26" s="49">
        <v>20</v>
      </c>
      <c r="M26" s="60"/>
      <c r="N26" s="97" t="s">
        <v>206</v>
      </c>
      <c r="O26" s="2" t="s">
        <v>126</v>
      </c>
    </row>
    <row r="27" spans="1:15" ht="15.75" thickBot="1">
      <c r="A27" s="28" t="s">
        <v>123</v>
      </c>
      <c r="B27" s="52">
        <f>SUM(C27:F27)</f>
        <v>393</v>
      </c>
      <c r="C27" s="53">
        <v>313</v>
      </c>
      <c r="D27" s="54">
        <v>20</v>
      </c>
      <c r="E27" s="18">
        <v>5</v>
      </c>
      <c r="F27" s="55">
        <f>SUM(G27:L27)</f>
        <v>55</v>
      </c>
      <c r="G27" s="56">
        <v>45</v>
      </c>
      <c r="H27" s="57">
        <v>0</v>
      </c>
      <c r="I27" s="57">
        <v>0</v>
      </c>
      <c r="J27" s="57">
        <v>0</v>
      </c>
      <c r="K27" s="57">
        <v>0</v>
      </c>
      <c r="L27" s="56">
        <v>10</v>
      </c>
      <c r="M27" s="60"/>
      <c r="N27" s="114" t="s">
        <v>208</v>
      </c>
      <c r="O27" s="6" t="s">
        <v>123</v>
      </c>
    </row>
    <row r="28" spans="1:15" ht="16.5" customHeight="1" thickBot="1" thickTop="1">
      <c r="A28" s="131" t="s">
        <v>0</v>
      </c>
      <c r="B28" s="130" t="s">
        <v>158</v>
      </c>
      <c r="C28" s="132" t="s">
        <v>157</v>
      </c>
      <c r="D28" s="126" t="s">
        <v>154</v>
      </c>
      <c r="E28" s="129" t="s">
        <v>159</v>
      </c>
      <c r="F28" s="127" t="s">
        <v>153</v>
      </c>
      <c r="G28" s="138" t="s">
        <v>155</v>
      </c>
      <c r="H28" s="139"/>
      <c r="I28" s="139"/>
      <c r="J28" s="139"/>
      <c r="K28" s="139"/>
      <c r="L28" s="144"/>
      <c r="M28" s="122"/>
      <c r="N28" s="148" t="s">
        <v>68</v>
      </c>
      <c r="O28" s="149"/>
    </row>
    <row r="29" spans="1:15" ht="15" customHeight="1" thickBot="1" thickTop="1">
      <c r="A29" s="51" t="s">
        <v>69</v>
      </c>
      <c r="B29" s="10">
        <f>SUM(B30:B33)</f>
        <v>4953</v>
      </c>
      <c r="C29" s="11" t="e">
        <f>#N/A</f>
        <v>#N/A</v>
      </c>
      <c r="D29" s="11" t="e">
        <f>#N/A</f>
        <v>#N/A</v>
      </c>
      <c r="E29" s="12" t="e">
        <f>#N/A</f>
        <v>#N/A</v>
      </c>
      <c r="F29" s="61" t="e">
        <f>#N/A</f>
        <v>#N/A</v>
      </c>
      <c r="G29" s="11" t="e">
        <f>#N/A</f>
        <v>#N/A</v>
      </c>
      <c r="H29" s="11" t="e">
        <f>#N/A</f>
        <v>#N/A</v>
      </c>
      <c r="I29" s="11" t="e">
        <f>#N/A</f>
        <v>#N/A</v>
      </c>
      <c r="J29" s="11" t="e">
        <f>#N/A</f>
        <v>#N/A</v>
      </c>
      <c r="K29" s="11" t="e">
        <f>#N/A</f>
        <v>#N/A</v>
      </c>
      <c r="L29" s="38" t="e">
        <f>#N/A</f>
        <v>#N/A</v>
      </c>
      <c r="M29" s="122"/>
      <c r="N29" s="136" t="s">
        <v>69</v>
      </c>
      <c r="O29" s="135"/>
    </row>
    <row r="30" spans="1:15" ht="15" customHeight="1">
      <c r="A30" s="25" t="s">
        <v>70</v>
      </c>
      <c r="B30" s="13">
        <f>SUM(C30:F30)</f>
        <v>2717</v>
      </c>
      <c r="C30" s="14">
        <v>1688</v>
      </c>
      <c r="D30" s="40">
        <f>45+72</f>
        <v>117</v>
      </c>
      <c r="E30" s="15">
        <v>205</v>
      </c>
      <c r="F30" s="62">
        <f>SUM(G30:L30)</f>
        <v>707</v>
      </c>
      <c r="G30" s="63">
        <v>357</v>
      </c>
      <c r="H30" s="63">
        <f>24+6+18+6+20+8</f>
        <v>82</v>
      </c>
      <c r="I30" s="63">
        <v>0</v>
      </c>
      <c r="J30" s="63">
        <v>160</v>
      </c>
      <c r="K30" s="63">
        <v>18</v>
      </c>
      <c r="L30" s="64">
        <v>90</v>
      </c>
      <c r="M30" s="60"/>
      <c r="N30" s="97" t="s">
        <v>290</v>
      </c>
      <c r="O30" s="2" t="s">
        <v>70</v>
      </c>
    </row>
    <row r="31" spans="1:15" ht="15" customHeight="1">
      <c r="A31" s="25"/>
      <c r="B31" s="13"/>
      <c r="C31" s="14"/>
      <c r="D31" s="40"/>
      <c r="E31" s="15"/>
      <c r="F31" s="62"/>
      <c r="G31" s="63"/>
      <c r="H31" s="63"/>
      <c r="I31" s="63"/>
      <c r="J31" s="63"/>
      <c r="K31" s="63"/>
      <c r="L31" s="64"/>
      <c r="M31" s="60"/>
      <c r="N31" s="97" t="s">
        <v>291</v>
      </c>
      <c r="O31" s="2" t="s">
        <v>182</v>
      </c>
    </row>
    <row r="32" spans="1:15" ht="15" customHeight="1">
      <c r="A32" s="27" t="s">
        <v>71</v>
      </c>
      <c r="B32" s="45">
        <f>SUM(C32:F32)</f>
        <v>1583</v>
      </c>
      <c r="C32" s="16">
        <v>814</v>
      </c>
      <c r="D32" s="47">
        <f>35+24</f>
        <v>59</v>
      </c>
      <c r="E32" s="17">
        <v>243</v>
      </c>
      <c r="F32" s="65">
        <f>SUM(G32:L32)</f>
        <v>467</v>
      </c>
      <c r="G32" s="50">
        <v>186</v>
      </c>
      <c r="H32" s="50">
        <f>9+9+8+20</f>
        <v>46</v>
      </c>
      <c r="I32" s="50">
        <v>0</v>
      </c>
      <c r="J32" s="50">
        <v>140</v>
      </c>
      <c r="K32" s="50">
        <v>0</v>
      </c>
      <c r="L32" s="49">
        <v>95</v>
      </c>
      <c r="M32" s="60"/>
      <c r="N32" s="98" t="s">
        <v>292</v>
      </c>
      <c r="O32" s="1" t="s">
        <v>72</v>
      </c>
    </row>
    <row r="33" spans="1:15" ht="15" customHeight="1" thickBot="1">
      <c r="A33" s="26" t="s">
        <v>72</v>
      </c>
      <c r="B33" s="13">
        <f>SUM(C33:F33)</f>
        <v>653</v>
      </c>
      <c r="C33" s="14">
        <v>419</v>
      </c>
      <c r="D33" s="40">
        <v>48</v>
      </c>
      <c r="E33" s="15">
        <v>30</v>
      </c>
      <c r="F33" s="62">
        <f>SUM(G33:L33)</f>
        <v>156</v>
      </c>
      <c r="G33" s="66">
        <v>84</v>
      </c>
      <c r="H33" s="66">
        <v>0</v>
      </c>
      <c r="I33" s="66">
        <v>2</v>
      </c>
      <c r="J33" s="66">
        <v>50</v>
      </c>
      <c r="K33" s="66">
        <v>0</v>
      </c>
      <c r="L33" s="67">
        <v>20</v>
      </c>
      <c r="M33" s="60"/>
      <c r="N33" s="103" t="s">
        <v>293</v>
      </c>
      <c r="O33" s="3" t="s">
        <v>71</v>
      </c>
    </row>
    <row r="34" spans="1:15" ht="15" customHeight="1" thickBot="1">
      <c r="A34" s="51" t="s">
        <v>73</v>
      </c>
      <c r="B34" s="10">
        <f>SUM(B35:B37)</f>
        <v>2085</v>
      </c>
      <c r="C34" s="11">
        <f>SUM(C35:C37)</f>
        <v>924</v>
      </c>
      <c r="D34" s="11">
        <f>SUM(D35:D37)</f>
        <v>75</v>
      </c>
      <c r="E34" s="12">
        <f>SUM(E35:E37)</f>
        <v>433</v>
      </c>
      <c r="F34" s="61">
        <f>SUM(F35:F37)</f>
        <v>653</v>
      </c>
      <c r="G34" s="11" t="e">
        <f>#N/A</f>
        <v>#N/A</v>
      </c>
      <c r="H34" s="11" t="e">
        <f>#N/A</f>
        <v>#N/A</v>
      </c>
      <c r="I34" s="11" t="e">
        <f>#N/A</f>
        <v>#N/A</v>
      </c>
      <c r="J34" s="11" t="e">
        <f>#N/A</f>
        <v>#N/A</v>
      </c>
      <c r="K34" s="11" t="e">
        <f>#N/A</f>
        <v>#N/A</v>
      </c>
      <c r="L34" s="79" t="e">
        <f>#N/A</f>
        <v>#N/A</v>
      </c>
      <c r="M34" s="122"/>
      <c r="N34" s="137" t="s">
        <v>73</v>
      </c>
      <c r="O34" s="135"/>
    </row>
    <row r="35" spans="1:15" ht="15" customHeight="1">
      <c r="A35" s="25" t="s">
        <v>74</v>
      </c>
      <c r="B35" s="13">
        <f>SUM(C35:F35)</f>
        <v>1607</v>
      </c>
      <c r="C35" s="14">
        <v>739</v>
      </c>
      <c r="D35" s="40">
        <v>55</v>
      </c>
      <c r="E35" s="15">
        <f>293+20</f>
        <v>313</v>
      </c>
      <c r="F35" s="62">
        <f>SUM(G35:L35)</f>
        <v>500</v>
      </c>
      <c r="G35" s="63">
        <v>225</v>
      </c>
      <c r="H35" s="63">
        <f>12+6+8</f>
        <v>26</v>
      </c>
      <c r="I35" s="63">
        <v>0</v>
      </c>
      <c r="J35" s="63">
        <v>90</v>
      </c>
      <c r="K35" s="63">
        <v>18</v>
      </c>
      <c r="L35" s="64">
        <v>141</v>
      </c>
      <c r="M35" s="60"/>
      <c r="N35" s="97" t="s">
        <v>296</v>
      </c>
      <c r="O35" s="2" t="s">
        <v>348</v>
      </c>
    </row>
    <row r="36" spans="1:15" ht="15" customHeight="1">
      <c r="A36" s="25"/>
      <c r="B36" s="13"/>
      <c r="C36" s="14"/>
      <c r="D36" s="40"/>
      <c r="E36" s="15"/>
      <c r="F36" s="62"/>
      <c r="G36" s="63"/>
      <c r="H36" s="63"/>
      <c r="I36" s="63"/>
      <c r="J36" s="63"/>
      <c r="K36" s="63"/>
      <c r="L36" s="64"/>
      <c r="M36" s="60"/>
      <c r="N36" s="97" t="s">
        <v>294</v>
      </c>
      <c r="O36" s="2" t="s">
        <v>347</v>
      </c>
    </row>
    <row r="37" spans="1:15" ht="15" customHeight="1" thickBot="1">
      <c r="A37" s="27" t="s">
        <v>75</v>
      </c>
      <c r="B37" s="45">
        <f>SUM(C37:F37)</f>
        <v>478</v>
      </c>
      <c r="C37" s="16">
        <v>185</v>
      </c>
      <c r="D37" s="47">
        <v>20</v>
      </c>
      <c r="E37" s="17">
        <f>90+30</f>
        <v>120</v>
      </c>
      <c r="F37" s="65">
        <f>SUM(G37:L37)</f>
        <v>153</v>
      </c>
      <c r="G37" s="50">
        <v>83</v>
      </c>
      <c r="H37" s="50">
        <v>0</v>
      </c>
      <c r="I37" s="50">
        <v>0</v>
      </c>
      <c r="J37" s="50">
        <v>70</v>
      </c>
      <c r="K37" s="50">
        <v>0</v>
      </c>
      <c r="L37" s="49">
        <v>0</v>
      </c>
      <c r="M37" s="60"/>
      <c r="N37" s="98" t="s">
        <v>295</v>
      </c>
      <c r="O37" s="1" t="s">
        <v>75</v>
      </c>
    </row>
    <row r="38" spans="1:15" ht="15" customHeight="1" thickBot="1">
      <c r="A38" s="51" t="s">
        <v>76</v>
      </c>
      <c r="B38" s="10">
        <f>SUM(B39:B42)</f>
        <v>4305</v>
      </c>
      <c r="C38" s="11">
        <f>SUM(C39:C42)</f>
        <v>2508</v>
      </c>
      <c r="D38" s="11">
        <f>SUM(D39:D42)</f>
        <v>149</v>
      </c>
      <c r="E38" s="12">
        <f>SUM(E39:E42)</f>
        <v>510</v>
      </c>
      <c r="F38" s="61">
        <f>SUM(F39:F42)</f>
        <v>1138</v>
      </c>
      <c r="G38" s="11" t="e">
        <f>#N/A</f>
        <v>#N/A</v>
      </c>
      <c r="H38" s="11" t="e">
        <f>#N/A</f>
        <v>#N/A</v>
      </c>
      <c r="I38" s="11" t="e">
        <f>#N/A</f>
        <v>#N/A</v>
      </c>
      <c r="J38" s="11" t="e">
        <f>#N/A</f>
        <v>#N/A</v>
      </c>
      <c r="K38" s="11" t="e">
        <f>#N/A</f>
        <v>#N/A</v>
      </c>
      <c r="L38" s="38" t="e">
        <f>#N/A</f>
        <v>#N/A</v>
      </c>
      <c r="M38" s="122"/>
      <c r="N38" s="136" t="s">
        <v>76</v>
      </c>
      <c r="O38" s="135"/>
    </row>
    <row r="39" spans="1:15" ht="15" customHeight="1">
      <c r="A39" s="25" t="s">
        <v>77</v>
      </c>
      <c r="B39" s="13">
        <f>SUM(C39:F39)</f>
        <v>3451</v>
      </c>
      <c r="C39" s="14">
        <v>2044</v>
      </c>
      <c r="D39" s="40">
        <f>80+44</f>
        <v>124</v>
      </c>
      <c r="E39" s="15">
        <v>351</v>
      </c>
      <c r="F39" s="62">
        <f>SUM(G39:L39)</f>
        <v>932</v>
      </c>
      <c r="G39" s="63">
        <v>571</v>
      </c>
      <c r="H39" s="63">
        <f>18+18+20</f>
        <v>56</v>
      </c>
      <c r="I39" s="63">
        <v>0</v>
      </c>
      <c r="J39" s="63">
        <v>250</v>
      </c>
      <c r="K39" s="63">
        <v>36</v>
      </c>
      <c r="L39" s="64">
        <v>19</v>
      </c>
      <c r="M39" s="60"/>
      <c r="N39" s="121" t="s">
        <v>349</v>
      </c>
      <c r="O39" s="2" t="s">
        <v>329</v>
      </c>
    </row>
    <row r="40" spans="1:15" ht="15" customHeight="1">
      <c r="A40" s="25"/>
      <c r="B40" s="13"/>
      <c r="C40" s="14"/>
      <c r="D40" s="40"/>
      <c r="E40" s="15"/>
      <c r="F40" s="62"/>
      <c r="G40" s="63"/>
      <c r="H40" s="63"/>
      <c r="I40" s="63"/>
      <c r="J40" s="63"/>
      <c r="K40" s="63"/>
      <c r="L40" s="64"/>
      <c r="M40" s="60"/>
      <c r="N40" s="97" t="s">
        <v>297</v>
      </c>
      <c r="O40" s="2" t="s">
        <v>77</v>
      </c>
    </row>
    <row r="41" spans="1:15" ht="15" customHeight="1">
      <c r="A41" s="27" t="s">
        <v>78</v>
      </c>
      <c r="B41" s="45">
        <f>SUM(C41:F41)</f>
        <v>301</v>
      </c>
      <c r="C41" s="16">
        <v>220</v>
      </c>
      <c r="D41" s="47">
        <v>10</v>
      </c>
      <c r="E41" s="17">
        <v>10</v>
      </c>
      <c r="F41" s="65">
        <f>SUM(G41:L41)</f>
        <v>61</v>
      </c>
      <c r="G41" s="50">
        <v>51</v>
      </c>
      <c r="H41" s="50">
        <v>0</v>
      </c>
      <c r="I41" s="50">
        <v>0</v>
      </c>
      <c r="J41" s="50">
        <v>10</v>
      </c>
      <c r="K41" s="50">
        <v>0</v>
      </c>
      <c r="L41" s="49">
        <v>0</v>
      </c>
      <c r="M41" s="60"/>
      <c r="N41" s="98" t="s">
        <v>298</v>
      </c>
      <c r="O41" s="1" t="s">
        <v>78</v>
      </c>
    </row>
    <row r="42" spans="1:15" ht="15" customHeight="1" thickBot="1">
      <c r="A42" s="26" t="s">
        <v>79</v>
      </c>
      <c r="B42" s="13">
        <f>SUM(C42:F42)</f>
        <v>553</v>
      </c>
      <c r="C42" s="14">
        <v>244</v>
      </c>
      <c r="D42" s="40">
        <v>15</v>
      </c>
      <c r="E42" s="15">
        <f>144+5</f>
        <v>149</v>
      </c>
      <c r="F42" s="62">
        <f>SUM(G42:L42)</f>
        <v>145</v>
      </c>
      <c r="G42" s="66">
        <v>70</v>
      </c>
      <c r="H42" s="66">
        <v>0</v>
      </c>
      <c r="I42" s="66">
        <v>0</v>
      </c>
      <c r="J42" s="66">
        <v>40</v>
      </c>
      <c r="K42" s="66">
        <v>0</v>
      </c>
      <c r="L42" s="67">
        <v>35</v>
      </c>
      <c r="M42" s="60"/>
      <c r="N42" s="103" t="s">
        <v>299</v>
      </c>
      <c r="O42" s="3" t="s">
        <v>79</v>
      </c>
    </row>
    <row r="43" spans="1:15" ht="15" customHeight="1" thickBot="1">
      <c r="A43" s="51" t="s">
        <v>80</v>
      </c>
      <c r="B43" s="10" t="e">
        <f>SUM(B44:B51)</f>
        <v>#N/A</v>
      </c>
      <c r="C43" s="11" t="e">
        <f>#N/A</f>
        <v>#N/A</v>
      </c>
      <c r="D43" s="11" t="e">
        <f>#N/A</f>
        <v>#N/A</v>
      </c>
      <c r="E43" s="12" t="e">
        <f>#N/A</f>
        <v>#N/A</v>
      </c>
      <c r="F43" s="61" t="e">
        <f>#N/A</f>
        <v>#N/A</v>
      </c>
      <c r="G43" s="11" t="e">
        <f>#N/A</f>
        <v>#N/A</v>
      </c>
      <c r="H43" s="11" t="e">
        <f>#N/A</f>
        <v>#N/A</v>
      </c>
      <c r="I43" s="11" t="e">
        <f>#N/A</f>
        <v>#N/A</v>
      </c>
      <c r="J43" s="11" t="e">
        <f>#N/A</f>
        <v>#N/A</v>
      </c>
      <c r="K43" s="11" t="e">
        <f>#N/A</f>
        <v>#N/A</v>
      </c>
      <c r="L43" s="38" t="e">
        <f>#N/A</f>
        <v>#N/A</v>
      </c>
      <c r="M43" s="122"/>
      <c r="N43" s="136" t="s">
        <v>80</v>
      </c>
      <c r="O43" s="135"/>
    </row>
    <row r="44" spans="1:15" ht="15" customHeight="1">
      <c r="A44" s="25" t="s">
        <v>81</v>
      </c>
      <c r="B44" s="13" t="e">
        <f>#N/A</f>
        <v>#N/A</v>
      </c>
      <c r="C44" s="14">
        <v>1845</v>
      </c>
      <c r="D44" s="40">
        <v>99</v>
      </c>
      <c r="E44" s="15">
        <f>268+30</f>
        <v>298</v>
      </c>
      <c r="F44" s="62" t="e">
        <f>#N/A</f>
        <v>#N/A</v>
      </c>
      <c r="G44" s="63">
        <v>332</v>
      </c>
      <c r="H44" s="63">
        <f>18+6+15+16</f>
        <v>55</v>
      </c>
      <c r="I44" s="63">
        <v>0</v>
      </c>
      <c r="J44" s="63">
        <v>80</v>
      </c>
      <c r="K44" s="63">
        <v>108</v>
      </c>
      <c r="L44" s="64">
        <v>96</v>
      </c>
      <c r="M44" s="60"/>
      <c r="N44" s="97" t="s">
        <v>302</v>
      </c>
      <c r="O44" s="2" t="s">
        <v>83</v>
      </c>
    </row>
    <row r="45" spans="1:15" ht="15" customHeight="1">
      <c r="A45" s="25" t="s">
        <v>82</v>
      </c>
      <c r="B45" s="45" t="e">
        <f>#N/A</f>
        <v>#N/A</v>
      </c>
      <c r="C45" s="16">
        <v>788</v>
      </c>
      <c r="D45" s="47">
        <v>68</v>
      </c>
      <c r="E45" s="17">
        <f>444+15</f>
        <v>459</v>
      </c>
      <c r="F45" s="65" t="e">
        <f>#N/A</f>
        <v>#N/A</v>
      </c>
      <c r="G45" s="50">
        <v>183</v>
      </c>
      <c r="H45" s="50">
        <f>15+12+16</f>
        <v>43</v>
      </c>
      <c r="I45" s="50">
        <v>0</v>
      </c>
      <c r="J45" s="50">
        <v>50</v>
      </c>
      <c r="K45" s="50">
        <v>18</v>
      </c>
      <c r="L45" s="49">
        <v>30</v>
      </c>
      <c r="M45" s="60"/>
      <c r="N45" s="97" t="s">
        <v>301</v>
      </c>
      <c r="O45" s="2" t="s">
        <v>82</v>
      </c>
    </row>
    <row r="46" spans="1:15" ht="15" customHeight="1">
      <c r="A46" s="27" t="s">
        <v>83</v>
      </c>
      <c r="B46" s="45" t="e">
        <f>#N/A</f>
        <v>#N/A</v>
      </c>
      <c r="C46" s="16">
        <v>121</v>
      </c>
      <c r="D46" s="47">
        <v>4</v>
      </c>
      <c r="E46" s="17">
        <v>119</v>
      </c>
      <c r="F46" s="65" t="e">
        <f>#N/A</f>
        <v>#N/A</v>
      </c>
      <c r="G46" s="50">
        <v>15</v>
      </c>
      <c r="H46" s="50">
        <v>0</v>
      </c>
      <c r="I46" s="50">
        <v>0</v>
      </c>
      <c r="J46" s="50">
        <v>0</v>
      </c>
      <c r="K46" s="50">
        <v>0</v>
      </c>
      <c r="L46" s="49">
        <v>0</v>
      </c>
      <c r="M46" s="60"/>
      <c r="N46" s="98" t="s">
        <v>306</v>
      </c>
      <c r="O46" s="1" t="s">
        <v>87</v>
      </c>
    </row>
    <row r="47" spans="1:15" ht="15" customHeight="1">
      <c r="A47" s="27" t="s">
        <v>84</v>
      </c>
      <c r="B47" s="45" t="e">
        <f>#N/A</f>
        <v>#N/A</v>
      </c>
      <c r="C47" s="16">
        <v>300</v>
      </c>
      <c r="D47" s="47">
        <f>24+28</f>
        <v>52</v>
      </c>
      <c r="E47" s="17">
        <f>137+25</f>
        <v>162</v>
      </c>
      <c r="F47" s="65" t="e">
        <f>#N/A</f>
        <v>#N/A</v>
      </c>
      <c r="G47" s="50">
        <v>65</v>
      </c>
      <c r="H47" s="50">
        <f>12+9+12</f>
        <v>33</v>
      </c>
      <c r="I47" s="50">
        <v>0</v>
      </c>
      <c r="J47" s="50">
        <v>30</v>
      </c>
      <c r="K47" s="50">
        <v>0</v>
      </c>
      <c r="L47" s="49">
        <v>10</v>
      </c>
      <c r="M47" s="60"/>
      <c r="N47" s="98" t="s">
        <v>303</v>
      </c>
      <c r="O47" s="1" t="s">
        <v>84</v>
      </c>
    </row>
    <row r="48" spans="1:15" ht="15" customHeight="1">
      <c r="A48" s="27" t="s">
        <v>85</v>
      </c>
      <c r="B48" s="45" t="e">
        <f>#N/A</f>
        <v>#N/A</v>
      </c>
      <c r="C48" s="16">
        <v>1131</v>
      </c>
      <c r="D48" s="47">
        <v>94</v>
      </c>
      <c r="E48" s="17">
        <v>252</v>
      </c>
      <c r="F48" s="65" t="e">
        <f>#N/A</f>
        <v>#N/A</v>
      </c>
      <c r="G48" s="50">
        <v>259</v>
      </c>
      <c r="H48" s="50">
        <f>18+18+12+12+16+16</f>
        <v>92</v>
      </c>
      <c r="I48" s="50">
        <v>0</v>
      </c>
      <c r="J48" s="50">
        <v>100</v>
      </c>
      <c r="K48" s="50">
        <v>0</v>
      </c>
      <c r="L48" s="49">
        <v>85</v>
      </c>
      <c r="M48" s="60"/>
      <c r="N48" s="98" t="s">
        <v>305</v>
      </c>
      <c r="O48" s="1" t="s">
        <v>86</v>
      </c>
    </row>
    <row r="49" spans="1:15" ht="15" customHeight="1">
      <c r="A49" s="26"/>
      <c r="B49" s="45"/>
      <c r="C49" s="16"/>
      <c r="D49" s="47"/>
      <c r="E49" s="17"/>
      <c r="F49" s="65"/>
      <c r="G49" s="50"/>
      <c r="H49" s="50"/>
      <c r="I49" s="50"/>
      <c r="J49" s="50"/>
      <c r="K49" s="50"/>
      <c r="L49" s="49"/>
      <c r="M49" s="60"/>
      <c r="N49" s="103" t="s">
        <v>307</v>
      </c>
      <c r="O49" s="85" t="s">
        <v>183</v>
      </c>
    </row>
    <row r="50" spans="1:15" ht="15" customHeight="1">
      <c r="A50" s="26" t="s">
        <v>86</v>
      </c>
      <c r="B50" s="45" t="e">
        <f>#N/A</f>
        <v>#N/A</v>
      </c>
      <c r="C50" s="16">
        <v>250</v>
      </c>
      <c r="D50" s="47">
        <v>18</v>
      </c>
      <c r="E50" s="17">
        <v>46</v>
      </c>
      <c r="F50" s="65" t="e">
        <f>#N/A</f>
        <v>#N/A</v>
      </c>
      <c r="G50" s="50">
        <v>46</v>
      </c>
      <c r="H50" s="50">
        <v>0</v>
      </c>
      <c r="I50" s="50">
        <v>0</v>
      </c>
      <c r="J50" s="50">
        <v>0</v>
      </c>
      <c r="K50" s="50">
        <v>0</v>
      </c>
      <c r="L50" s="49">
        <v>60</v>
      </c>
      <c r="M50" s="60"/>
      <c r="N50" s="103" t="s">
        <v>304</v>
      </c>
      <c r="O50" s="85" t="s">
        <v>85</v>
      </c>
    </row>
    <row r="51" spans="1:15" ht="15" customHeight="1" thickBot="1">
      <c r="A51" s="28" t="s">
        <v>87</v>
      </c>
      <c r="B51" s="52" t="e">
        <f>#N/A</f>
        <v>#N/A</v>
      </c>
      <c r="C51" s="18">
        <v>106</v>
      </c>
      <c r="D51" s="54">
        <v>18</v>
      </c>
      <c r="E51" s="19">
        <f>139+5</f>
        <v>144</v>
      </c>
      <c r="F51" s="68" t="e">
        <f>#N/A</f>
        <v>#N/A</v>
      </c>
      <c r="G51" s="69">
        <v>31</v>
      </c>
      <c r="H51" s="69">
        <v>0</v>
      </c>
      <c r="I51" s="69">
        <v>4</v>
      </c>
      <c r="J51" s="69">
        <v>0</v>
      </c>
      <c r="K51" s="69">
        <v>0</v>
      </c>
      <c r="L51" s="70">
        <v>4</v>
      </c>
      <c r="M51" s="60"/>
      <c r="N51" s="105" t="s">
        <v>300</v>
      </c>
      <c r="O51" s="6" t="s">
        <v>81</v>
      </c>
    </row>
    <row r="52" spans="1:15" ht="17.25" thickBot="1" thickTop="1">
      <c r="A52" s="143"/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90"/>
      <c r="N52" s="148" t="s">
        <v>88</v>
      </c>
      <c r="O52" s="149"/>
    </row>
    <row r="53" spans="1:15" ht="13.5" customHeight="1" thickBot="1">
      <c r="A53" s="51" t="s">
        <v>89</v>
      </c>
      <c r="B53" s="10" t="e">
        <f>#N/A</f>
        <v>#N/A</v>
      </c>
      <c r="C53" s="11" t="e">
        <f>#N/A</f>
        <v>#N/A</v>
      </c>
      <c r="D53" s="11" t="e">
        <f>#N/A</f>
        <v>#N/A</v>
      </c>
      <c r="E53" s="11" t="e">
        <f>#N/A</f>
        <v>#N/A</v>
      </c>
      <c r="F53" s="61" t="e">
        <f>#N/A</f>
        <v>#N/A</v>
      </c>
      <c r="G53" s="38" t="e">
        <f>#N/A</f>
        <v>#N/A</v>
      </c>
      <c r="H53" s="11" t="e">
        <f>#N/A</f>
        <v>#N/A</v>
      </c>
      <c r="I53" s="11" t="e">
        <f>#N/A</f>
        <v>#N/A</v>
      </c>
      <c r="J53" s="11" t="e">
        <f>#N/A</f>
        <v>#N/A</v>
      </c>
      <c r="K53" s="11" t="e">
        <f>#N/A</f>
        <v>#N/A</v>
      </c>
      <c r="L53" s="38" t="e">
        <f>#N/A</f>
        <v>#N/A</v>
      </c>
      <c r="M53" s="122"/>
      <c r="N53" s="136" t="s">
        <v>89</v>
      </c>
      <c r="O53" s="135"/>
    </row>
    <row r="54" spans="1:15" ht="13.5" customHeight="1">
      <c r="A54" s="25" t="s">
        <v>90</v>
      </c>
      <c r="B54" s="13">
        <f>SUM(C54:F54)</f>
        <v>2997</v>
      </c>
      <c r="C54" s="14">
        <v>1603</v>
      </c>
      <c r="D54" s="40">
        <f>65+24</f>
        <v>89</v>
      </c>
      <c r="E54" s="14">
        <v>469</v>
      </c>
      <c r="F54" s="62">
        <f>SUM(G54:L54)</f>
        <v>836</v>
      </c>
      <c r="G54" s="42">
        <v>405</v>
      </c>
      <c r="H54" s="43">
        <f>18+12+12</f>
        <v>42</v>
      </c>
      <c r="I54" s="43">
        <v>0</v>
      </c>
      <c r="J54" s="43">
        <v>210</v>
      </c>
      <c r="K54" s="43">
        <v>36</v>
      </c>
      <c r="L54" s="42">
        <v>143</v>
      </c>
      <c r="M54" s="60"/>
      <c r="N54" s="99" t="s">
        <v>209</v>
      </c>
      <c r="O54" s="75" t="s">
        <v>91</v>
      </c>
    </row>
    <row r="55" spans="1:15" ht="13.5" customHeight="1">
      <c r="A55" s="73"/>
      <c r="B55" s="13"/>
      <c r="C55" s="14"/>
      <c r="D55" s="40"/>
      <c r="E55" s="14"/>
      <c r="F55" s="62"/>
      <c r="G55" s="42"/>
      <c r="H55" s="43"/>
      <c r="I55" s="43"/>
      <c r="J55" s="43"/>
      <c r="K55" s="43"/>
      <c r="L55" s="42"/>
      <c r="M55" s="60"/>
      <c r="N55" s="96" t="s">
        <v>211</v>
      </c>
      <c r="O55" s="1" t="s">
        <v>90</v>
      </c>
    </row>
    <row r="56" spans="1:15" ht="13.5" customHeight="1">
      <c r="A56" s="73" t="s">
        <v>91</v>
      </c>
      <c r="B56" s="45">
        <f>SUM(C56:F56)</f>
        <v>349</v>
      </c>
      <c r="C56" s="16">
        <v>71</v>
      </c>
      <c r="D56" s="47">
        <v>10</v>
      </c>
      <c r="E56" s="16">
        <f>181+15</f>
        <v>196</v>
      </c>
      <c r="F56" s="74">
        <f>SUM(G56:L56)</f>
        <v>72</v>
      </c>
      <c r="G56" s="49">
        <v>37</v>
      </c>
      <c r="H56" s="50">
        <v>0</v>
      </c>
      <c r="I56" s="50">
        <v>0</v>
      </c>
      <c r="J56" s="50">
        <v>35</v>
      </c>
      <c r="K56" s="50">
        <v>0</v>
      </c>
      <c r="L56" s="49">
        <v>0</v>
      </c>
      <c r="M56" s="60"/>
      <c r="N56" s="96" t="s">
        <v>210</v>
      </c>
      <c r="O56" s="75" t="s">
        <v>324</v>
      </c>
    </row>
    <row r="57" spans="1:15" ht="13.5" customHeight="1" thickBot="1">
      <c r="A57" s="26" t="s">
        <v>92</v>
      </c>
      <c r="B57" s="13">
        <f>SUM(C57:F57)</f>
        <v>408</v>
      </c>
      <c r="C57" s="14">
        <v>236</v>
      </c>
      <c r="D57" s="40">
        <v>15</v>
      </c>
      <c r="E57" s="14">
        <v>55</v>
      </c>
      <c r="F57" s="62">
        <f>SUM(G57:L57)</f>
        <v>102</v>
      </c>
      <c r="G57" s="42">
        <v>32</v>
      </c>
      <c r="H57" s="43">
        <v>0</v>
      </c>
      <c r="I57" s="43">
        <v>0</v>
      </c>
      <c r="J57" s="43">
        <v>0</v>
      </c>
      <c r="K57" s="43">
        <v>0</v>
      </c>
      <c r="L57" s="42">
        <v>70</v>
      </c>
      <c r="M57" s="60"/>
      <c r="N57" s="99" t="s">
        <v>212</v>
      </c>
      <c r="O57" s="3" t="s">
        <v>92</v>
      </c>
    </row>
    <row r="58" spans="1:15" ht="13.5" customHeight="1" thickBot="1">
      <c r="A58" s="51" t="s">
        <v>93</v>
      </c>
      <c r="B58" s="10" t="e">
        <f>SUM(B59:B71)</f>
        <v>#N/A</v>
      </c>
      <c r="C58" s="11">
        <f>SUM(C59:C71)</f>
        <v>5291</v>
      </c>
      <c r="D58" s="11">
        <f>SUM(D59:D71)</f>
        <v>382</v>
      </c>
      <c r="E58" s="11">
        <f>SUM(E59:E71)</f>
        <v>944</v>
      </c>
      <c r="F58" s="61" t="e">
        <f>SUM(F59:F71)</f>
        <v>#N/A</v>
      </c>
      <c r="G58" s="38" t="e">
        <f>#N/A</f>
        <v>#N/A</v>
      </c>
      <c r="H58" s="11" t="e">
        <f>#N/A</f>
        <v>#N/A</v>
      </c>
      <c r="I58" s="11" t="e">
        <f>#N/A</f>
        <v>#N/A</v>
      </c>
      <c r="J58" s="11" t="e">
        <f>#N/A</f>
        <v>#N/A</v>
      </c>
      <c r="K58" s="11" t="e">
        <f>#N/A</f>
        <v>#N/A</v>
      </c>
      <c r="L58" s="38" t="e">
        <f>#N/A</f>
        <v>#N/A</v>
      </c>
      <c r="M58" s="122"/>
      <c r="N58" s="136" t="s">
        <v>93</v>
      </c>
      <c r="O58" s="135"/>
    </row>
    <row r="59" spans="1:15" ht="13.5" customHeight="1">
      <c r="A59" s="25" t="s">
        <v>94</v>
      </c>
      <c r="B59" s="13" t="e">
        <f>#N/A</f>
        <v>#N/A</v>
      </c>
      <c r="C59" s="14">
        <v>2676</v>
      </c>
      <c r="D59" s="40">
        <f>70+132</f>
        <v>202</v>
      </c>
      <c r="E59" s="14">
        <v>285</v>
      </c>
      <c r="F59" s="62" t="e">
        <f>#N/A</f>
        <v>#N/A</v>
      </c>
      <c r="G59" s="42">
        <v>565</v>
      </c>
      <c r="H59" s="43">
        <f>9*5+3+24+16</f>
        <v>88</v>
      </c>
      <c r="I59" s="43">
        <v>0</v>
      </c>
      <c r="J59" s="43">
        <v>190</v>
      </c>
      <c r="K59" s="43">
        <v>0</v>
      </c>
      <c r="L59" s="42">
        <v>262</v>
      </c>
      <c r="M59" s="60"/>
      <c r="N59" s="123" t="s">
        <v>353</v>
      </c>
      <c r="O59" s="102" t="s">
        <v>354</v>
      </c>
    </row>
    <row r="60" spans="1:15" ht="13.5" customHeight="1">
      <c r="A60" s="25"/>
      <c r="B60" s="13"/>
      <c r="C60" s="14"/>
      <c r="D60" s="40"/>
      <c r="E60" s="14"/>
      <c r="F60" s="62"/>
      <c r="G60" s="42"/>
      <c r="H60" s="43"/>
      <c r="I60" s="43"/>
      <c r="J60" s="43"/>
      <c r="K60" s="43"/>
      <c r="L60" s="42"/>
      <c r="M60" s="60"/>
      <c r="N60" s="99" t="s">
        <v>222</v>
      </c>
      <c r="O60" s="75" t="s">
        <v>187</v>
      </c>
    </row>
    <row r="61" spans="1:15" ht="13.5" customHeight="1">
      <c r="A61" s="25"/>
      <c r="B61" s="13"/>
      <c r="C61" s="14"/>
      <c r="D61" s="40"/>
      <c r="E61" s="14"/>
      <c r="F61" s="62"/>
      <c r="G61" s="42"/>
      <c r="H61" s="43"/>
      <c r="I61" s="43"/>
      <c r="J61" s="43"/>
      <c r="K61" s="43"/>
      <c r="L61" s="42"/>
      <c r="M61" s="60"/>
      <c r="N61" s="96" t="s">
        <v>213</v>
      </c>
      <c r="O61" s="1" t="s">
        <v>326</v>
      </c>
    </row>
    <row r="62" spans="1:15" ht="13.5" customHeight="1">
      <c r="A62" s="25"/>
      <c r="B62" s="13"/>
      <c r="C62" s="14"/>
      <c r="D62" s="40"/>
      <c r="E62" s="14"/>
      <c r="F62" s="62"/>
      <c r="G62" s="42"/>
      <c r="H62" s="43"/>
      <c r="I62" s="43"/>
      <c r="J62" s="43"/>
      <c r="K62" s="43"/>
      <c r="L62" s="42"/>
      <c r="M62" s="60"/>
      <c r="N62" s="99" t="s">
        <v>214</v>
      </c>
      <c r="O62" s="1" t="s">
        <v>160</v>
      </c>
    </row>
    <row r="63" spans="1:15" ht="13.5" customHeight="1">
      <c r="A63" s="27" t="s">
        <v>95</v>
      </c>
      <c r="B63" s="45" t="e">
        <f>#N/A</f>
        <v>#N/A</v>
      </c>
      <c r="C63" s="16">
        <v>527</v>
      </c>
      <c r="D63" s="47">
        <f>25+24</f>
        <v>49</v>
      </c>
      <c r="E63" s="16">
        <v>213</v>
      </c>
      <c r="F63" s="74" t="e">
        <f>#N/A</f>
        <v>#N/A</v>
      </c>
      <c r="G63" s="49">
        <v>125</v>
      </c>
      <c r="H63" s="50">
        <f>12+9+8</f>
        <v>29</v>
      </c>
      <c r="I63" s="50">
        <v>0</v>
      </c>
      <c r="J63" s="50">
        <v>135</v>
      </c>
      <c r="K63" s="50">
        <v>36</v>
      </c>
      <c r="L63" s="49">
        <v>12</v>
      </c>
      <c r="M63" s="60"/>
      <c r="N63" s="98" t="s">
        <v>224</v>
      </c>
      <c r="O63" s="1" t="s">
        <v>163</v>
      </c>
    </row>
    <row r="64" spans="1:15" ht="13.5" customHeight="1">
      <c r="A64" s="27"/>
      <c r="B64" s="45"/>
      <c r="C64" s="16"/>
      <c r="D64" s="47"/>
      <c r="E64" s="16"/>
      <c r="F64" s="74"/>
      <c r="G64" s="49"/>
      <c r="H64" s="50"/>
      <c r="I64" s="50"/>
      <c r="J64" s="50"/>
      <c r="K64" s="50"/>
      <c r="L64" s="49"/>
      <c r="M64" s="60"/>
      <c r="N64" s="98" t="s">
        <v>221</v>
      </c>
      <c r="O64" s="1" t="s">
        <v>186</v>
      </c>
    </row>
    <row r="65" spans="1:15" ht="13.5" customHeight="1">
      <c r="A65" s="27" t="s">
        <v>96</v>
      </c>
      <c r="B65" s="45" t="e">
        <f>#N/A</f>
        <v>#N/A</v>
      </c>
      <c r="C65" s="16">
        <v>999</v>
      </c>
      <c r="D65" s="47">
        <f>28+36</f>
        <v>64</v>
      </c>
      <c r="E65" s="16">
        <f>15+203</f>
        <v>218</v>
      </c>
      <c r="F65" s="74" t="e">
        <f>#N/A</f>
        <v>#N/A</v>
      </c>
      <c r="G65" s="49">
        <v>163</v>
      </c>
      <c r="H65" s="50">
        <f>15+6+12+12</f>
        <v>45</v>
      </c>
      <c r="I65" s="50">
        <v>0</v>
      </c>
      <c r="J65" s="50">
        <v>115</v>
      </c>
      <c r="K65" s="50">
        <v>36</v>
      </c>
      <c r="L65" s="49">
        <v>55</v>
      </c>
      <c r="M65" s="60"/>
      <c r="N65" s="98" t="s">
        <v>220</v>
      </c>
      <c r="O65" s="1" t="s">
        <v>185</v>
      </c>
    </row>
    <row r="66" spans="1:15" ht="13.5" customHeight="1">
      <c r="A66" s="27" t="s">
        <v>97</v>
      </c>
      <c r="B66" s="45" t="e">
        <f>#N/A</f>
        <v>#N/A</v>
      </c>
      <c r="C66" s="16">
        <v>204</v>
      </c>
      <c r="D66" s="47">
        <v>18</v>
      </c>
      <c r="E66" s="16">
        <v>99</v>
      </c>
      <c r="F66" s="74" t="e">
        <f>#N/A</f>
        <v>#N/A</v>
      </c>
      <c r="G66" s="49">
        <v>31</v>
      </c>
      <c r="H66" s="50">
        <v>0</v>
      </c>
      <c r="I66" s="50">
        <v>0</v>
      </c>
      <c r="J66" s="50">
        <v>60</v>
      </c>
      <c r="K66" s="50">
        <v>0</v>
      </c>
      <c r="L66" s="49">
        <v>0</v>
      </c>
      <c r="M66" s="60"/>
      <c r="N66" s="98" t="s">
        <v>215</v>
      </c>
      <c r="O66" s="1" t="s">
        <v>339</v>
      </c>
    </row>
    <row r="67" spans="1:15" ht="13.5" customHeight="1">
      <c r="A67" s="26"/>
      <c r="B67" s="45"/>
      <c r="C67" s="16"/>
      <c r="D67" s="47"/>
      <c r="E67" s="16"/>
      <c r="F67" s="74"/>
      <c r="G67" s="49"/>
      <c r="H67" s="50"/>
      <c r="I67" s="50"/>
      <c r="J67" s="50"/>
      <c r="K67" s="50"/>
      <c r="L67" s="49"/>
      <c r="M67" s="60"/>
      <c r="N67" s="103" t="s">
        <v>223</v>
      </c>
      <c r="O67" s="3" t="s">
        <v>109</v>
      </c>
    </row>
    <row r="68" spans="1:15" ht="13.5" customHeight="1">
      <c r="A68" s="26"/>
      <c r="B68" s="45"/>
      <c r="C68" s="16"/>
      <c r="D68" s="47"/>
      <c r="E68" s="16"/>
      <c r="F68" s="74"/>
      <c r="G68" s="49"/>
      <c r="H68" s="50"/>
      <c r="I68" s="50"/>
      <c r="J68" s="50"/>
      <c r="K68" s="50"/>
      <c r="L68" s="49"/>
      <c r="M68" s="60"/>
      <c r="N68" s="103" t="s">
        <v>216</v>
      </c>
      <c r="O68" s="3" t="s">
        <v>95</v>
      </c>
    </row>
    <row r="69" spans="1:15" ht="13.5" customHeight="1">
      <c r="A69" s="26"/>
      <c r="B69" s="45"/>
      <c r="C69" s="16"/>
      <c r="D69" s="47"/>
      <c r="E69" s="16"/>
      <c r="F69" s="74"/>
      <c r="G69" s="49"/>
      <c r="H69" s="50"/>
      <c r="I69" s="50"/>
      <c r="J69" s="50"/>
      <c r="K69" s="50"/>
      <c r="L69" s="49"/>
      <c r="M69" s="60"/>
      <c r="N69" s="103" t="s">
        <v>217</v>
      </c>
      <c r="O69" s="3" t="s">
        <v>184</v>
      </c>
    </row>
    <row r="70" spans="1:15" ht="13.5" customHeight="1">
      <c r="A70" s="26" t="s">
        <v>109</v>
      </c>
      <c r="B70" s="45" t="e">
        <f>#N/A</f>
        <v>#N/A</v>
      </c>
      <c r="C70" s="16">
        <v>219</v>
      </c>
      <c r="D70" s="47">
        <v>0</v>
      </c>
      <c r="E70" s="16">
        <v>10</v>
      </c>
      <c r="F70" s="74" t="e">
        <f>#N/A</f>
        <v>#N/A</v>
      </c>
      <c r="G70" s="49">
        <v>18</v>
      </c>
      <c r="H70" s="50">
        <v>0</v>
      </c>
      <c r="I70" s="50">
        <v>0</v>
      </c>
      <c r="J70" s="50">
        <v>30</v>
      </c>
      <c r="K70" s="50">
        <v>0</v>
      </c>
      <c r="L70" s="49">
        <v>146</v>
      </c>
      <c r="M70" s="60"/>
      <c r="N70" s="103" t="s">
        <v>218</v>
      </c>
      <c r="O70" s="3" t="s">
        <v>96</v>
      </c>
    </row>
    <row r="71" spans="1:15" ht="13.5" customHeight="1" thickBot="1">
      <c r="A71" s="26" t="s">
        <v>108</v>
      </c>
      <c r="B71" s="13" t="e">
        <f>#N/A</f>
        <v>#N/A</v>
      </c>
      <c r="C71" s="14">
        <v>666</v>
      </c>
      <c r="D71" s="40">
        <f>24+25</f>
        <v>49</v>
      </c>
      <c r="E71" s="14">
        <v>119</v>
      </c>
      <c r="F71" s="62" t="e">
        <f>#N/A</f>
        <v>#N/A</v>
      </c>
      <c r="G71" s="42">
        <v>60</v>
      </c>
      <c r="H71" s="43">
        <v>0</v>
      </c>
      <c r="I71" s="43">
        <v>0</v>
      </c>
      <c r="J71" s="43">
        <v>15</v>
      </c>
      <c r="K71" s="43">
        <v>0</v>
      </c>
      <c r="L71" s="42">
        <v>60</v>
      </c>
      <c r="M71" s="60"/>
      <c r="N71" s="104" t="s">
        <v>219</v>
      </c>
      <c r="O71" s="3" t="s">
        <v>97</v>
      </c>
    </row>
    <row r="72" spans="1:15" ht="13.5" customHeight="1" thickBot="1">
      <c r="A72" s="51" t="s">
        <v>98</v>
      </c>
      <c r="B72" s="10">
        <f>SUM(B73:B79)</f>
        <v>4211</v>
      </c>
      <c r="C72" s="11">
        <f>SUM(C73:C79)</f>
        <v>2336</v>
      </c>
      <c r="D72" s="11">
        <f>SUM(D73:D79)</f>
        <v>255</v>
      </c>
      <c r="E72" s="11">
        <f>SUM(E73:E79)</f>
        <v>775</v>
      </c>
      <c r="F72" s="61">
        <f>SUM(F73:F79)</f>
        <v>845</v>
      </c>
      <c r="G72" s="38" t="e">
        <f>#N/A</f>
        <v>#N/A</v>
      </c>
      <c r="H72" s="11" t="e">
        <f>#N/A</f>
        <v>#N/A</v>
      </c>
      <c r="I72" s="11" t="e">
        <f>#N/A</f>
        <v>#N/A</v>
      </c>
      <c r="J72" s="11" t="e">
        <f>#N/A</f>
        <v>#N/A</v>
      </c>
      <c r="K72" s="11" t="e">
        <f>#N/A</f>
        <v>#N/A</v>
      </c>
      <c r="L72" s="38" t="e">
        <f>#N/A</f>
        <v>#N/A</v>
      </c>
      <c r="M72" s="122"/>
      <c r="N72" s="136" t="s">
        <v>98</v>
      </c>
      <c r="O72" s="135"/>
    </row>
    <row r="73" spans="1:15" ht="13.5" customHeight="1">
      <c r="A73" s="27" t="s">
        <v>99</v>
      </c>
      <c r="B73" s="13">
        <f>SUM(C73:F73)</f>
        <v>1446</v>
      </c>
      <c r="C73" s="14">
        <v>807</v>
      </c>
      <c r="D73" s="40">
        <f>75+25</f>
        <v>100</v>
      </c>
      <c r="E73" s="14">
        <f>290+25</f>
        <v>315</v>
      </c>
      <c r="F73" s="62">
        <f>SUM(G73:L73)</f>
        <v>224</v>
      </c>
      <c r="G73" s="42">
        <v>12</v>
      </c>
      <c r="H73" s="43">
        <f>12+6+8</f>
        <v>26</v>
      </c>
      <c r="I73" s="43">
        <v>0</v>
      </c>
      <c r="J73" s="43">
        <v>110</v>
      </c>
      <c r="K73" s="43">
        <v>0</v>
      </c>
      <c r="L73" s="42">
        <v>76</v>
      </c>
      <c r="M73" s="60"/>
      <c r="N73" s="99" t="s">
        <v>226</v>
      </c>
      <c r="O73" s="1" t="s">
        <v>100</v>
      </c>
    </row>
    <row r="74" spans="1:15" ht="13.5" customHeight="1">
      <c r="A74" s="25" t="s">
        <v>100</v>
      </c>
      <c r="B74" s="45">
        <f>SUM(C74:F74)</f>
        <v>629</v>
      </c>
      <c r="C74" s="16">
        <v>228</v>
      </c>
      <c r="D74" s="47">
        <f>12+20</f>
        <v>32</v>
      </c>
      <c r="E74" s="16">
        <f>185+15</f>
        <v>200</v>
      </c>
      <c r="F74" s="74">
        <f>SUM(G74:L74)</f>
        <v>169</v>
      </c>
      <c r="G74" s="49">
        <v>63</v>
      </c>
      <c r="H74" s="50">
        <f>9+3+8</f>
        <v>20</v>
      </c>
      <c r="I74" s="50">
        <v>0</v>
      </c>
      <c r="J74" s="50">
        <v>30</v>
      </c>
      <c r="K74" s="50">
        <v>36</v>
      </c>
      <c r="L74" s="49">
        <v>20</v>
      </c>
      <c r="M74" s="60"/>
      <c r="N74" s="96" t="s">
        <v>312</v>
      </c>
      <c r="O74" s="2" t="s">
        <v>313</v>
      </c>
    </row>
    <row r="75" spans="1:15" ht="13.5" customHeight="1">
      <c r="A75" s="25"/>
      <c r="B75" s="45"/>
      <c r="C75" s="16"/>
      <c r="D75" s="47"/>
      <c r="E75" s="16"/>
      <c r="F75" s="74"/>
      <c r="G75" s="49"/>
      <c r="H75" s="50"/>
      <c r="I75" s="50"/>
      <c r="J75" s="50"/>
      <c r="K75" s="50"/>
      <c r="L75" s="49"/>
      <c r="M75" s="60"/>
      <c r="N75" s="98" t="s">
        <v>227</v>
      </c>
      <c r="O75" s="2" t="s">
        <v>101</v>
      </c>
    </row>
    <row r="76" spans="1:15" ht="13.5" customHeight="1">
      <c r="A76" s="27" t="s">
        <v>101</v>
      </c>
      <c r="B76" s="45">
        <f>SUM(C76:F76)</f>
        <v>838</v>
      </c>
      <c r="C76" s="16">
        <v>616</v>
      </c>
      <c r="D76" s="47">
        <v>33</v>
      </c>
      <c r="E76" s="16">
        <v>41</v>
      </c>
      <c r="F76" s="74">
        <f>SUM(G76:L76)</f>
        <v>148</v>
      </c>
      <c r="G76" s="49">
        <v>12</v>
      </c>
      <c r="H76" s="50">
        <f>6+6+4</f>
        <v>16</v>
      </c>
      <c r="I76" s="50">
        <v>0</v>
      </c>
      <c r="J76" s="50">
        <v>120</v>
      </c>
      <c r="K76" s="50">
        <v>0</v>
      </c>
      <c r="L76" s="49">
        <v>0</v>
      </c>
      <c r="M76" s="60"/>
      <c r="N76" s="98" t="s">
        <v>228</v>
      </c>
      <c r="O76" s="1" t="s">
        <v>102</v>
      </c>
    </row>
    <row r="77" spans="1:15" ht="13.5" customHeight="1">
      <c r="A77" s="27" t="s">
        <v>102</v>
      </c>
      <c r="B77" s="45">
        <f>SUM(C77:F77)</f>
        <v>1020</v>
      </c>
      <c r="C77" s="16">
        <v>505</v>
      </c>
      <c r="D77" s="47">
        <v>45</v>
      </c>
      <c r="E77" s="16">
        <f>184+15</f>
        <v>199</v>
      </c>
      <c r="F77" s="74">
        <f>SUM(G77:L77)</f>
        <v>271</v>
      </c>
      <c r="G77" s="49">
        <v>129</v>
      </c>
      <c r="H77" s="50">
        <f>9+9+8</f>
        <v>26</v>
      </c>
      <c r="I77" s="50">
        <v>0</v>
      </c>
      <c r="J77" s="50">
        <v>60</v>
      </c>
      <c r="K77" s="50">
        <v>36</v>
      </c>
      <c r="L77" s="49">
        <v>20</v>
      </c>
      <c r="M77" s="60"/>
      <c r="N77" s="98" t="s">
        <v>311</v>
      </c>
      <c r="O77" s="1" t="s">
        <v>310</v>
      </c>
    </row>
    <row r="78" spans="1:15" ht="13.5" customHeight="1">
      <c r="A78" s="26"/>
      <c r="B78" s="13"/>
      <c r="C78" s="14"/>
      <c r="D78" s="40"/>
      <c r="E78" s="14"/>
      <c r="F78" s="62"/>
      <c r="G78" s="72"/>
      <c r="H78" s="43"/>
      <c r="I78" s="43"/>
      <c r="J78" s="43"/>
      <c r="K78" s="43"/>
      <c r="L78" s="72"/>
      <c r="M78" s="60"/>
      <c r="N78" s="99" t="s">
        <v>225</v>
      </c>
      <c r="O78" s="3" t="s">
        <v>99</v>
      </c>
    </row>
    <row r="79" spans="1:15" ht="13.5" customHeight="1" thickBot="1">
      <c r="A79" s="26" t="s">
        <v>103</v>
      </c>
      <c r="B79" s="13">
        <f>SUM(C79:F79)</f>
        <v>278</v>
      </c>
      <c r="C79" s="14">
        <v>180</v>
      </c>
      <c r="D79" s="40">
        <v>45</v>
      </c>
      <c r="E79" s="14">
        <v>20</v>
      </c>
      <c r="F79" s="62">
        <f>SUM(G79:L79)</f>
        <v>33</v>
      </c>
      <c r="G79" s="42">
        <v>24</v>
      </c>
      <c r="H79" s="43">
        <v>9</v>
      </c>
      <c r="I79" s="43">
        <v>0</v>
      </c>
      <c r="J79" s="43">
        <v>0</v>
      </c>
      <c r="K79" s="43">
        <v>0</v>
      </c>
      <c r="L79" s="42">
        <v>0</v>
      </c>
      <c r="M79" s="60"/>
      <c r="N79" s="104" t="s">
        <v>229</v>
      </c>
      <c r="O79" s="4" t="s">
        <v>103</v>
      </c>
    </row>
    <row r="80" spans="1:15" ht="13.5" customHeight="1" thickBot="1">
      <c r="A80" s="51" t="s">
        <v>104</v>
      </c>
      <c r="B80" s="10">
        <f>SUM(B81:B84)</f>
        <v>3263</v>
      </c>
      <c r="C80" s="11">
        <f>SUM(C81:C84)</f>
        <v>1905</v>
      </c>
      <c r="D80" s="11">
        <f>SUM(D81:D84)</f>
        <v>186</v>
      </c>
      <c r="E80" s="11">
        <f>SUM(E81:E84)</f>
        <v>574</v>
      </c>
      <c r="F80" s="61">
        <f>SUM(F81:F84)</f>
        <v>598</v>
      </c>
      <c r="G80" s="38" t="e">
        <f>#N/A</f>
        <v>#N/A</v>
      </c>
      <c r="H80" s="11" t="e">
        <f>#N/A</f>
        <v>#N/A</v>
      </c>
      <c r="I80" s="11" t="e">
        <f>#N/A</f>
        <v>#N/A</v>
      </c>
      <c r="J80" s="11" t="e">
        <f>#N/A</f>
        <v>#N/A</v>
      </c>
      <c r="K80" s="11" t="e">
        <f>#N/A</f>
        <v>#N/A</v>
      </c>
      <c r="L80" s="38" t="e">
        <f>#N/A</f>
        <v>#N/A</v>
      </c>
      <c r="M80" s="122"/>
      <c r="N80" s="136" t="s">
        <v>104</v>
      </c>
      <c r="O80" s="135"/>
    </row>
    <row r="81" spans="1:15" ht="13.5" customHeight="1">
      <c r="A81" s="25" t="s">
        <v>105</v>
      </c>
      <c r="B81" s="13">
        <f>SUM(C81:F81)</f>
        <v>1282</v>
      </c>
      <c r="C81" s="14">
        <v>807</v>
      </c>
      <c r="D81" s="40">
        <v>55</v>
      </c>
      <c r="E81" s="14">
        <f>229+10</f>
        <v>239</v>
      </c>
      <c r="F81" s="62">
        <f>SUM(G81:L81)</f>
        <v>181</v>
      </c>
      <c r="G81" s="42">
        <v>8</v>
      </c>
      <c r="H81" s="43">
        <v>0</v>
      </c>
      <c r="I81" s="43">
        <v>0</v>
      </c>
      <c r="J81" s="43">
        <v>70</v>
      </c>
      <c r="K81" s="43">
        <v>0</v>
      </c>
      <c r="L81" s="42">
        <v>103</v>
      </c>
      <c r="M81" s="60"/>
      <c r="N81" s="99" t="s">
        <v>232</v>
      </c>
      <c r="O81" s="2" t="s">
        <v>107</v>
      </c>
    </row>
    <row r="82" spans="1:15" ht="13.5" customHeight="1">
      <c r="A82" s="27" t="s">
        <v>106</v>
      </c>
      <c r="B82" s="45">
        <f>SUM(C82:F82)</f>
        <v>1294</v>
      </c>
      <c r="C82" s="16">
        <v>759</v>
      </c>
      <c r="D82" s="47">
        <f>60+56</f>
        <v>116</v>
      </c>
      <c r="E82" s="16">
        <f>15+81</f>
        <v>96</v>
      </c>
      <c r="F82" s="74">
        <f>SUM(G82:L82)</f>
        <v>323</v>
      </c>
      <c r="G82" s="49">
        <v>144</v>
      </c>
      <c r="H82" s="50">
        <v>68</v>
      </c>
      <c r="I82" s="50">
        <v>0</v>
      </c>
      <c r="J82" s="50">
        <v>60</v>
      </c>
      <c r="K82" s="50">
        <v>36</v>
      </c>
      <c r="L82" s="49">
        <v>15</v>
      </c>
      <c r="M82" s="60"/>
      <c r="N82" s="98" t="s">
        <v>233</v>
      </c>
      <c r="O82" s="1" t="s">
        <v>110</v>
      </c>
    </row>
    <row r="83" spans="1:15" ht="13.5" customHeight="1">
      <c r="A83" s="27" t="s">
        <v>107</v>
      </c>
      <c r="B83" s="45">
        <f>SUM(C83:F83)</f>
        <v>384</v>
      </c>
      <c r="C83" s="16">
        <v>161</v>
      </c>
      <c r="D83" s="47">
        <v>0</v>
      </c>
      <c r="E83" s="16">
        <v>183</v>
      </c>
      <c r="F83" s="74">
        <f>SUM(G83:L83)</f>
        <v>40</v>
      </c>
      <c r="G83" s="49">
        <v>30</v>
      </c>
      <c r="H83" s="50">
        <v>0</v>
      </c>
      <c r="I83" s="50">
        <v>0</v>
      </c>
      <c r="J83" s="50">
        <v>10</v>
      </c>
      <c r="K83" s="50">
        <v>0</v>
      </c>
      <c r="L83" s="49">
        <v>0</v>
      </c>
      <c r="M83" s="60"/>
      <c r="N83" s="98" t="s">
        <v>230</v>
      </c>
      <c r="O83" s="1" t="s">
        <v>105</v>
      </c>
    </row>
    <row r="84" spans="1:15" ht="13.5" customHeight="1" thickBot="1">
      <c r="A84" s="28" t="s">
        <v>110</v>
      </c>
      <c r="B84" s="76">
        <f>SUM(C84:F84)</f>
        <v>303</v>
      </c>
      <c r="C84" s="18">
        <v>178</v>
      </c>
      <c r="D84" s="77">
        <v>15</v>
      </c>
      <c r="E84" s="18">
        <v>56</v>
      </c>
      <c r="F84" s="78">
        <f>SUM(G84:L84)</f>
        <v>54</v>
      </c>
      <c r="G84" s="70">
        <v>34</v>
      </c>
      <c r="H84" s="69">
        <v>0</v>
      </c>
      <c r="I84" s="69">
        <v>0</v>
      </c>
      <c r="J84" s="69">
        <v>20</v>
      </c>
      <c r="K84" s="69">
        <v>0</v>
      </c>
      <c r="L84" s="70">
        <v>0</v>
      </c>
      <c r="M84" s="60"/>
      <c r="N84" s="105" t="s">
        <v>231</v>
      </c>
      <c r="O84" s="6" t="s">
        <v>106</v>
      </c>
    </row>
    <row r="85" spans="1:15" ht="13.5" customHeight="1" thickBot="1" thickTop="1">
      <c r="A85" s="58"/>
      <c r="B85" s="59"/>
      <c r="C85" s="29"/>
      <c r="D85" s="71"/>
      <c r="E85" s="29"/>
      <c r="F85" s="72"/>
      <c r="G85" s="72"/>
      <c r="H85" s="72"/>
      <c r="I85" s="72"/>
      <c r="J85" s="72"/>
      <c r="K85" s="72"/>
      <c r="L85" s="72"/>
      <c r="M85" s="60"/>
      <c r="N85" s="148" t="s">
        <v>67</v>
      </c>
      <c r="O85" s="149"/>
    </row>
    <row r="86" spans="1:15" ht="15.75" thickBot="1">
      <c r="A86" s="51" t="s">
        <v>43</v>
      </c>
      <c r="B86" s="10">
        <f>SUM(B87:B92)</f>
        <v>8807</v>
      </c>
      <c r="C86" s="38" t="e">
        <f>#N/A</f>
        <v>#N/A</v>
      </c>
      <c r="D86" s="11" t="e">
        <f>#N/A</f>
        <v>#N/A</v>
      </c>
      <c r="E86" s="11" t="e">
        <f>#N/A</f>
        <v>#N/A</v>
      </c>
      <c r="F86" s="12" t="e">
        <f>#N/A</f>
        <v>#N/A</v>
      </c>
      <c r="G86" s="11" t="e">
        <f>#N/A</f>
        <v>#N/A</v>
      </c>
      <c r="H86" s="11" t="e">
        <f>#N/A</f>
        <v>#N/A</v>
      </c>
      <c r="I86" s="11" t="e">
        <f>#N/A</f>
        <v>#N/A</v>
      </c>
      <c r="J86" s="11" t="e">
        <f>#N/A</f>
        <v>#N/A</v>
      </c>
      <c r="K86" s="11" t="e">
        <f>#N/A</f>
        <v>#N/A</v>
      </c>
      <c r="L86" s="79" t="e">
        <f>#N/A</f>
        <v>#N/A</v>
      </c>
      <c r="M86" s="122"/>
      <c r="N86" s="137" t="s">
        <v>43</v>
      </c>
      <c r="O86" s="135"/>
    </row>
    <row r="87" spans="1:15" ht="15">
      <c r="A87" s="25" t="s">
        <v>44</v>
      </c>
      <c r="B87" s="13">
        <f>SUM(C87,D87,E87,F87)</f>
        <v>4371</v>
      </c>
      <c r="C87" s="39">
        <v>2676</v>
      </c>
      <c r="D87" s="40">
        <f>55+72</f>
        <v>127</v>
      </c>
      <c r="E87" s="14">
        <f>326+5</f>
        <v>331</v>
      </c>
      <c r="F87" s="41">
        <f>SUM(G87:L87)</f>
        <v>1237</v>
      </c>
      <c r="G87" s="63">
        <v>652</v>
      </c>
      <c r="H87" s="63">
        <f>21+3+9+15+9+16</f>
        <v>73</v>
      </c>
      <c r="I87" s="63">
        <v>0</v>
      </c>
      <c r="J87" s="63">
        <v>350</v>
      </c>
      <c r="K87" s="63">
        <v>72</v>
      </c>
      <c r="L87" s="64">
        <v>90</v>
      </c>
      <c r="M87" s="60"/>
      <c r="N87" s="97" t="s">
        <v>235</v>
      </c>
      <c r="O87" s="2" t="s">
        <v>45</v>
      </c>
    </row>
    <row r="88" spans="1:15" ht="15">
      <c r="A88" s="25" t="s">
        <v>45</v>
      </c>
      <c r="B88" s="45">
        <f>SUM(C88,D88,E88,F88)</f>
        <v>723</v>
      </c>
      <c r="C88" s="46">
        <v>315</v>
      </c>
      <c r="D88" s="47">
        <v>46</v>
      </c>
      <c r="E88" s="16">
        <f>5+88</f>
        <v>93</v>
      </c>
      <c r="F88" s="48">
        <f>SUM(G88:L88)</f>
        <v>269</v>
      </c>
      <c r="G88" s="50">
        <v>234</v>
      </c>
      <c r="H88" s="50">
        <v>20</v>
      </c>
      <c r="I88" s="50">
        <v>0</v>
      </c>
      <c r="J88" s="50">
        <v>0</v>
      </c>
      <c r="K88" s="50">
        <v>0</v>
      </c>
      <c r="L88" s="49">
        <v>15</v>
      </c>
      <c r="M88" s="60"/>
      <c r="N88" s="97" t="s">
        <v>236</v>
      </c>
      <c r="O88" s="2" t="s">
        <v>46</v>
      </c>
    </row>
    <row r="89" spans="1:15" ht="15">
      <c r="A89" s="27" t="s">
        <v>46</v>
      </c>
      <c r="B89" s="45">
        <f>SUM(C89,D89,E89,F89)</f>
        <v>741</v>
      </c>
      <c r="C89" s="46">
        <v>263</v>
      </c>
      <c r="D89" s="47">
        <v>42</v>
      </c>
      <c r="E89" s="16">
        <f>163+41</f>
        <v>204</v>
      </c>
      <c r="F89" s="48">
        <f>SUM(G89:L89)</f>
        <v>232</v>
      </c>
      <c r="G89" s="50">
        <v>148</v>
      </c>
      <c r="H89" s="50">
        <v>14</v>
      </c>
      <c r="I89" s="50">
        <v>0</v>
      </c>
      <c r="J89" s="50">
        <v>70</v>
      </c>
      <c r="K89" s="50">
        <v>0</v>
      </c>
      <c r="L89" s="49">
        <v>0</v>
      </c>
      <c r="M89" s="60"/>
      <c r="N89" s="98" t="s">
        <v>234</v>
      </c>
      <c r="O89" s="1" t="s">
        <v>323</v>
      </c>
    </row>
    <row r="90" spans="1:15" ht="15">
      <c r="A90" s="27"/>
      <c r="B90" s="45"/>
      <c r="C90" s="46"/>
      <c r="D90" s="47"/>
      <c r="E90" s="16"/>
      <c r="F90" s="48"/>
      <c r="G90" s="50"/>
      <c r="H90" s="50"/>
      <c r="I90" s="50"/>
      <c r="J90" s="50"/>
      <c r="K90" s="50"/>
      <c r="L90" s="49"/>
      <c r="M90" s="60"/>
      <c r="N90" s="98" t="s">
        <v>238</v>
      </c>
      <c r="O90" s="1" t="s">
        <v>48</v>
      </c>
    </row>
    <row r="91" spans="1:15" ht="15">
      <c r="A91" s="27" t="s">
        <v>47</v>
      </c>
      <c r="B91" s="45">
        <f>SUM(C91,D91,E91,F91)</f>
        <v>2496</v>
      </c>
      <c r="C91" s="46">
        <v>1428</v>
      </c>
      <c r="D91" s="47">
        <f>70+44</f>
        <v>114</v>
      </c>
      <c r="E91" s="16">
        <v>287</v>
      </c>
      <c r="F91" s="48">
        <f>SUM(G91:L91)</f>
        <v>667</v>
      </c>
      <c r="G91" s="50">
        <v>391</v>
      </c>
      <c r="H91" s="50">
        <f>18+18+16+4</f>
        <v>56</v>
      </c>
      <c r="I91" s="50">
        <v>0</v>
      </c>
      <c r="J91" s="50">
        <v>160</v>
      </c>
      <c r="K91" s="50">
        <v>0</v>
      </c>
      <c r="L91" s="49">
        <v>60</v>
      </c>
      <c r="M91" s="60"/>
      <c r="N91" s="116" t="s">
        <v>322</v>
      </c>
      <c r="O91" s="1" t="s">
        <v>319</v>
      </c>
    </row>
    <row r="92" spans="1:15" ht="15.75" customHeight="1" thickBot="1">
      <c r="A92" s="26" t="s">
        <v>48</v>
      </c>
      <c r="B92" s="13">
        <f>SUM(C92,D92,E92,F92)</f>
        <v>476</v>
      </c>
      <c r="C92" s="39">
        <v>272</v>
      </c>
      <c r="D92" s="40">
        <v>18</v>
      </c>
      <c r="E92" s="14">
        <v>71</v>
      </c>
      <c r="F92" s="41">
        <f>SUM(G92:L92)</f>
        <v>115</v>
      </c>
      <c r="G92" s="66">
        <v>47</v>
      </c>
      <c r="H92" s="66">
        <v>0</v>
      </c>
      <c r="I92" s="66">
        <v>0</v>
      </c>
      <c r="J92" s="66">
        <v>20</v>
      </c>
      <c r="K92" s="66">
        <v>0</v>
      </c>
      <c r="L92" s="67">
        <v>48</v>
      </c>
      <c r="M92" s="60"/>
      <c r="N92" s="103" t="s">
        <v>237</v>
      </c>
      <c r="O92" s="3" t="s">
        <v>47</v>
      </c>
    </row>
    <row r="93" spans="1:15" ht="16.5" customHeight="1" thickBot="1">
      <c r="A93" s="51" t="s">
        <v>49</v>
      </c>
      <c r="B93" s="10">
        <f>SUM(B94:B98)</f>
        <v>6529</v>
      </c>
      <c r="C93" s="38" t="e">
        <f>#N/A</f>
        <v>#N/A</v>
      </c>
      <c r="D93" s="11" t="e">
        <f>#N/A</f>
        <v>#N/A</v>
      </c>
      <c r="E93" s="11" t="e">
        <f>#N/A</f>
        <v>#N/A</v>
      </c>
      <c r="F93" s="12" t="e">
        <f>#N/A</f>
        <v>#N/A</v>
      </c>
      <c r="G93" s="11" t="e">
        <f>#N/A</f>
        <v>#N/A</v>
      </c>
      <c r="H93" s="11" t="e">
        <f>#N/A</f>
        <v>#N/A</v>
      </c>
      <c r="I93" s="11" t="e">
        <f>#N/A</f>
        <v>#N/A</v>
      </c>
      <c r="J93" s="11" t="e">
        <f>#N/A</f>
        <v>#N/A</v>
      </c>
      <c r="K93" s="11" t="e">
        <f>#N/A</f>
        <v>#N/A</v>
      </c>
      <c r="L93" s="38" t="e">
        <f>#N/A</f>
        <v>#N/A</v>
      </c>
      <c r="M93" s="122"/>
      <c r="N93" s="136" t="s">
        <v>49</v>
      </c>
      <c r="O93" s="135"/>
    </row>
    <row r="94" spans="1:15" ht="15">
      <c r="A94" s="25" t="s">
        <v>50</v>
      </c>
      <c r="B94" s="13">
        <f>SUM(C94,D94,E94,F94)</f>
        <v>4461</v>
      </c>
      <c r="C94" s="39">
        <v>2726</v>
      </c>
      <c r="D94" s="40">
        <f>179+60</f>
        <v>239</v>
      </c>
      <c r="E94" s="14">
        <f>15+397</f>
        <v>412</v>
      </c>
      <c r="F94" s="41">
        <f>SUM(G94:L94)</f>
        <v>1084</v>
      </c>
      <c r="G94" s="63">
        <v>626</v>
      </c>
      <c r="H94" s="63">
        <f>21+3+18+20</f>
        <v>62</v>
      </c>
      <c r="I94" s="63">
        <v>24</v>
      </c>
      <c r="J94" s="63">
        <v>280</v>
      </c>
      <c r="K94" s="63">
        <v>72</v>
      </c>
      <c r="L94" s="64">
        <v>20</v>
      </c>
      <c r="M94" s="60"/>
      <c r="N94" s="97" t="s">
        <v>242</v>
      </c>
      <c r="O94" s="2" t="s">
        <v>53</v>
      </c>
    </row>
    <row r="95" spans="1:15" ht="15">
      <c r="A95" s="73" t="s">
        <v>51</v>
      </c>
      <c r="B95" s="45">
        <f>SUM(C95,D95,E95,F95)</f>
        <v>487</v>
      </c>
      <c r="C95" s="46">
        <v>299</v>
      </c>
      <c r="D95" s="47">
        <f>8+16</f>
        <v>24</v>
      </c>
      <c r="E95" s="16">
        <v>5</v>
      </c>
      <c r="F95" s="48">
        <f>SUM(G95:L95)</f>
        <v>159</v>
      </c>
      <c r="G95" s="50">
        <v>86</v>
      </c>
      <c r="H95" s="50">
        <v>13</v>
      </c>
      <c r="I95" s="50">
        <v>0</v>
      </c>
      <c r="J95" s="50">
        <v>60</v>
      </c>
      <c r="K95" s="50">
        <v>0</v>
      </c>
      <c r="L95" s="49">
        <v>0</v>
      </c>
      <c r="M95" s="60"/>
      <c r="N95" s="99" t="s">
        <v>239</v>
      </c>
      <c r="O95" s="75" t="s">
        <v>50</v>
      </c>
    </row>
    <row r="96" spans="1:15" ht="15">
      <c r="A96" s="27" t="s">
        <v>52</v>
      </c>
      <c r="B96" s="45">
        <f>SUM(C96,D96,E96,F96)</f>
        <v>765</v>
      </c>
      <c r="C96" s="46">
        <v>402</v>
      </c>
      <c r="D96" s="47">
        <v>0</v>
      </c>
      <c r="E96" s="16">
        <f>71+5</f>
        <v>76</v>
      </c>
      <c r="F96" s="48">
        <f>SUM(G96:L96)</f>
        <v>287</v>
      </c>
      <c r="G96" s="50">
        <v>112</v>
      </c>
      <c r="H96" s="50">
        <v>10</v>
      </c>
      <c r="I96" s="50">
        <v>0</v>
      </c>
      <c r="J96" s="50">
        <v>90</v>
      </c>
      <c r="K96" s="50">
        <v>0</v>
      </c>
      <c r="L96" s="49">
        <v>75</v>
      </c>
      <c r="M96" s="60"/>
      <c r="N96" s="98" t="s">
        <v>243</v>
      </c>
      <c r="O96" s="1" t="s">
        <v>54</v>
      </c>
    </row>
    <row r="97" spans="1:15" ht="15">
      <c r="A97" s="25" t="s">
        <v>53</v>
      </c>
      <c r="B97" s="45">
        <f>SUM(C97,D97,E97,F97)</f>
        <v>333</v>
      </c>
      <c r="C97" s="46">
        <v>238</v>
      </c>
      <c r="D97" s="47">
        <v>18</v>
      </c>
      <c r="E97" s="16">
        <v>25</v>
      </c>
      <c r="F97" s="48">
        <f>SUM(G97:L97)</f>
        <v>52</v>
      </c>
      <c r="G97" s="50">
        <v>52</v>
      </c>
      <c r="H97" s="50">
        <v>0</v>
      </c>
      <c r="I97" s="50">
        <v>0</v>
      </c>
      <c r="J97" s="50">
        <v>0</v>
      </c>
      <c r="K97" s="50">
        <v>0</v>
      </c>
      <c r="L97" s="49">
        <v>0</v>
      </c>
      <c r="M97" s="60"/>
      <c r="N97" s="97" t="s">
        <v>241</v>
      </c>
      <c r="O97" s="2" t="s">
        <v>52</v>
      </c>
    </row>
    <row r="98" spans="1:15" ht="15.75" thickBot="1">
      <c r="A98" s="27" t="s">
        <v>54</v>
      </c>
      <c r="B98" s="13">
        <f>SUM(C98,D98,E98,F98)</f>
        <v>483</v>
      </c>
      <c r="C98" s="39">
        <v>297</v>
      </c>
      <c r="D98" s="40">
        <v>35</v>
      </c>
      <c r="E98" s="14">
        <v>58</v>
      </c>
      <c r="F98" s="41">
        <f>SUM(G98:L98)</f>
        <v>93</v>
      </c>
      <c r="G98" s="66">
        <v>63</v>
      </c>
      <c r="H98" s="66">
        <v>0</v>
      </c>
      <c r="I98" s="66">
        <v>0</v>
      </c>
      <c r="J98" s="66">
        <v>30</v>
      </c>
      <c r="K98" s="66">
        <v>0</v>
      </c>
      <c r="L98" s="67">
        <v>0</v>
      </c>
      <c r="M98" s="60"/>
      <c r="N98" s="103" t="s">
        <v>240</v>
      </c>
      <c r="O98" s="5" t="s">
        <v>51</v>
      </c>
    </row>
    <row r="99" spans="1:15" ht="15.75" thickBot="1">
      <c r="A99" s="51" t="s">
        <v>55</v>
      </c>
      <c r="B99" s="10">
        <f>SUM(B100:B104)</f>
        <v>7017</v>
      </c>
      <c r="C99" s="38" t="e">
        <f>#N/A</f>
        <v>#N/A</v>
      </c>
      <c r="D99" s="11" t="e">
        <f>#N/A</f>
        <v>#N/A</v>
      </c>
      <c r="E99" s="11" t="e">
        <f>#N/A</f>
        <v>#N/A</v>
      </c>
      <c r="F99" s="12" t="e">
        <f>#N/A</f>
        <v>#N/A</v>
      </c>
      <c r="G99" s="11" t="e">
        <f>#N/A</f>
        <v>#N/A</v>
      </c>
      <c r="H99" s="11" t="e">
        <f>#N/A</f>
        <v>#N/A</v>
      </c>
      <c r="I99" s="11" t="e">
        <f>#N/A</f>
        <v>#N/A</v>
      </c>
      <c r="J99" s="11" t="e">
        <f>#N/A</f>
        <v>#N/A</v>
      </c>
      <c r="K99" s="11" t="e">
        <f>#N/A</f>
        <v>#N/A</v>
      </c>
      <c r="L99" s="38" t="e">
        <f>#N/A</f>
        <v>#N/A</v>
      </c>
      <c r="M99" s="122"/>
      <c r="N99" s="136" t="s">
        <v>55</v>
      </c>
      <c r="O99" s="135"/>
    </row>
    <row r="100" spans="1:15" ht="15">
      <c r="A100" s="25" t="s">
        <v>56</v>
      </c>
      <c r="B100" s="13">
        <f>SUM(C100,D100,E100,F100)</f>
        <v>4515</v>
      </c>
      <c r="C100" s="39">
        <v>2628</v>
      </c>
      <c r="D100" s="40">
        <f>95+48</f>
        <v>143</v>
      </c>
      <c r="E100" s="14">
        <v>348</v>
      </c>
      <c r="F100" s="41">
        <f>SUM(G100:L100)</f>
        <v>1396</v>
      </c>
      <c r="G100" s="63">
        <v>728</v>
      </c>
      <c r="H100" s="63">
        <f>12+12+9+6+12+12</f>
        <v>63</v>
      </c>
      <c r="I100" s="63">
        <v>24</v>
      </c>
      <c r="J100" s="63">
        <v>360</v>
      </c>
      <c r="K100" s="63">
        <v>72</v>
      </c>
      <c r="L100" s="64">
        <v>149</v>
      </c>
      <c r="M100" s="60"/>
      <c r="N100" s="99" t="s">
        <v>247</v>
      </c>
      <c r="O100" s="75" t="s">
        <v>57</v>
      </c>
    </row>
    <row r="101" spans="1:15" ht="15">
      <c r="A101" s="25"/>
      <c r="B101" s="13"/>
      <c r="C101" s="39"/>
      <c r="D101" s="40"/>
      <c r="E101" s="14"/>
      <c r="F101" s="41"/>
      <c r="G101" s="63"/>
      <c r="H101" s="63"/>
      <c r="I101" s="63"/>
      <c r="J101" s="63"/>
      <c r="K101" s="63"/>
      <c r="L101" s="64"/>
      <c r="M101" s="60"/>
      <c r="N101" s="96" t="s">
        <v>246</v>
      </c>
      <c r="O101" s="1" t="s">
        <v>189</v>
      </c>
    </row>
    <row r="102" spans="1:15" ht="15">
      <c r="A102" s="25"/>
      <c r="B102" s="13"/>
      <c r="C102" s="39"/>
      <c r="D102" s="40"/>
      <c r="E102" s="14"/>
      <c r="F102" s="41"/>
      <c r="G102" s="63"/>
      <c r="H102" s="63"/>
      <c r="I102" s="63"/>
      <c r="J102" s="63"/>
      <c r="K102" s="63"/>
      <c r="L102" s="64"/>
      <c r="M102" s="60"/>
      <c r="N102" s="97" t="s">
        <v>244</v>
      </c>
      <c r="O102" s="2" t="s">
        <v>327</v>
      </c>
    </row>
    <row r="103" spans="1:15" ht="15">
      <c r="A103" s="25" t="s">
        <v>57</v>
      </c>
      <c r="B103" s="45">
        <f>SUM(C103,D103,E103,F103)</f>
        <v>2166</v>
      </c>
      <c r="C103" s="46">
        <v>1320</v>
      </c>
      <c r="D103" s="47">
        <f>20+36</f>
        <v>56</v>
      </c>
      <c r="E103" s="16">
        <f>15+71</f>
        <v>86</v>
      </c>
      <c r="F103" s="48">
        <f>SUM(G103:L103)</f>
        <v>704</v>
      </c>
      <c r="G103" s="50">
        <v>332</v>
      </c>
      <c r="H103" s="50">
        <v>26</v>
      </c>
      <c r="I103" s="50">
        <v>6</v>
      </c>
      <c r="J103" s="50">
        <v>170</v>
      </c>
      <c r="K103" s="50">
        <v>0</v>
      </c>
      <c r="L103" s="49">
        <v>170</v>
      </c>
      <c r="M103" s="60"/>
      <c r="N103" s="97" t="s">
        <v>245</v>
      </c>
      <c r="O103" s="2" t="s">
        <v>188</v>
      </c>
    </row>
    <row r="104" spans="1:15" ht="15.75" thickBot="1">
      <c r="A104" s="28" t="s">
        <v>58</v>
      </c>
      <c r="B104" s="52">
        <f>SUM(C104,D104,E104,F104)</f>
        <v>336</v>
      </c>
      <c r="C104" s="53">
        <v>198</v>
      </c>
      <c r="D104" s="54">
        <v>20</v>
      </c>
      <c r="E104" s="18">
        <f>12+15</f>
        <v>27</v>
      </c>
      <c r="F104" s="55">
        <f>SUM(G104:L104)</f>
        <v>91</v>
      </c>
      <c r="G104" s="69">
        <v>43</v>
      </c>
      <c r="H104" s="69">
        <v>9</v>
      </c>
      <c r="I104" s="69">
        <v>0</v>
      </c>
      <c r="J104" s="69">
        <v>0</v>
      </c>
      <c r="K104" s="69">
        <v>0</v>
      </c>
      <c r="L104" s="70">
        <v>39</v>
      </c>
      <c r="M104" s="60"/>
      <c r="N104" s="105" t="s">
        <v>248</v>
      </c>
      <c r="O104" s="6" t="s">
        <v>58</v>
      </c>
    </row>
    <row r="105" spans="1:15" ht="17.25" thickBot="1" thickTop="1">
      <c r="A105" s="58"/>
      <c r="B105" s="59"/>
      <c r="C105" s="29"/>
      <c r="D105" s="71"/>
      <c r="E105" s="29"/>
      <c r="F105" s="72"/>
      <c r="G105" s="72"/>
      <c r="H105" s="72"/>
      <c r="I105" s="72"/>
      <c r="J105" s="72"/>
      <c r="K105" s="72"/>
      <c r="L105" s="72"/>
      <c r="M105" s="60"/>
      <c r="N105" s="148" t="s">
        <v>151</v>
      </c>
      <c r="O105" s="149"/>
    </row>
    <row r="106" spans="1:15" ht="13.5" customHeight="1" thickBot="1">
      <c r="A106" s="51" t="s">
        <v>129</v>
      </c>
      <c r="B106" s="10" t="e">
        <f>#N/A</f>
        <v>#N/A</v>
      </c>
      <c r="C106" s="11" t="e">
        <f>#N/A</f>
        <v>#N/A</v>
      </c>
      <c r="D106" s="79" t="e">
        <f>#N/A</f>
        <v>#N/A</v>
      </c>
      <c r="E106" s="11" t="e">
        <f>#N/A</f>
        <v>#N/A</v>
      </c>
      <c r="F106" s="12" t="e">
        <f>#N/A</f>
        <v>#N/A</v>
      </c>
      <c r="G106" s="38" t="e">
        <f>#N/A</f>
        <v>#N/A</v>
      </c>
      <c r="H106" s="11" t="e">
        <f>#N/A</f>
        <v>#N/A</v>
      </c>
      <c r="I106" s="11" t="e">
        <f>#N/A</f>
        <v>#N/A</v>
      </c>
      <c r="J106" s="11" t="e">
        <f>#N/A</f>
        <v>#N/A</v>
      </c>
      <c r="K106" s="11" t="e">
        <f>#N/A</f>
        <v>#N/A</v>
      </c>
      <c r="L106" s="79" t="e">
        <f>#N/A</f>
        <v>#N/A</v>
      </c>
      <c r="M106" s="122"/>
      <c r="N106" s="134" t="s">
        <v>129</v>
      </c>
      <c r="O106" s="135"/>
    </row>
    <row r="107" spans="1:15" ht="13.5" customHeight="1">
      <c r="A107" s="27" t="s">
        <v>130</v>
      </c>
      <c r="B107" s="13">
        <f>SUM(C107:F107)</f>
        <v>2822</v>
      </c>
      <c r="C107" s="14">
        <v>1661</v>
      </c>
      <c r="D107" s="80">
        <f>65+52</f>
        <v>117</v>
      </c>
      <c r="E107" s="14">
        <v>223</v>
      </c>
      <c r="F107" s="41">
        <f>SUM(G107:L107)</f>
        <v>821</v>
      </c>
      <c r="G107" s="42">
        <v>365</v>
      </c>
      <c r="H107" s="43">
        <f>24+18+20</f>
        <v>62</v>
      </c>
      <c r="I107" s="43">
        <v>72</v>
      </c>
      <c r="J107" s="43">
        <v>80</v>
      </c>
      <c r="K107" s="43">
        <v>90</v>
      </c>
      <c r="L107" s="109">
        <v>152</v>
      </c>
      <c r="M107" s="60"/>
      <c r="N107" s="107" t="s">
        <v>272</v>
      </c>
      <c r="O107" s="3" t="s">
        <v>131</v>
      </c>
    </row>
    <row r="108" spans="1:15" ht="13.5" customHeight="1">
      <c r="A108" s="27"/>
      <c r="B108" s="13"/>
      <c r="C108" s="14"/>
      <c r="D108" s="80"/>
      <c r="E108" s="14"/>
      <c r="F108" s="41"/>
      <c r="G108" s="42"/>
      <c r="H108" s="43"/>
      <c r="I108" s="43"/>
      <c r="J108" s="43"/>
      <c r="K108" s="43"/>
      <c r="L108" s="109"/>
      <c r="M108" s="60"/>
      <c r="N108" s="96" t="s">
        <v>273</v>
      </c>
      <c r="O108" s="1" t="s">
        <v>132</v>
      </c>
    </row>
    <row r="109" spans="1:15" ht="13.5" customHeight="1">
      <c r="A109" s="27" t="s">
        <v>131</v>
      </c>
      <c r="B109" s="45" t="e">
        <f>#N/A</f>
        <v>#N/A</v>
      </c>
      <c r="C109" s="16">
        <v>682</v>
      </c>
      <c r="D109" s="81">
        <f>30+28</f>
        <v>58</v>
      </c>
      <c r="E109" s="16">
        <f>127+15+23</f>
        <v>165</v>
      </c>
      <c r="F109" s="48" t="e">
        <f>#N/A</f>
        <v>#N/A</v>
      </c>
      <c r="G109" s="49">
        <v>152</v>
      </c>
      <c r="H109" s="50">
        <f>9+6+8</f>
        <v>23</v>
      </c>
      <c r="I109" s="50">
        <v>0</v>
      </c>
      <c r="J109" s="50">
        <v>80</v>
      </c>
      <c r="K109" s="50">
        <v>0</v>
      </c>
      <c r="L109" s="110">
        <v>60</v>
      </c>
      <c r="M109" s="60"/>
      <c r="N109" s="96" t="s">
        <v>271</v>
      </c>
      <c r="O109" s="1" t="s">
        <v>130</v>
      </c>
    </row>
    <row r="110" spans="1:15" ht="13.5" customHeight="1">
      <c r="A110" s="25" t="s">
        <v>132</v>
      </c>
      <c r="B110" s="45" t="e">
        <f>#N/A</f>
        <v>#N/A</v>
      </c>
      <c r="C110" s="16">
        <v>601</v>
      </c>
      <c r="D110" s="81">
        <v>58</v>
      </c>
      <c r="E110" s="16">
        <v>136</v>
      </c>
      <c r="F110" s="48" t="e">
        <f>#N/A</f>
        <v>#N/A</v>
      </c>
      <c r="G110" s="49">
        <v>113</v>
      </c>
      <c r="H110" s="50">
        <v>0</v>
      </c>
      <c r="I110" s="50">
        <v>0</v>
      </c>
      <c r="J110" s="50">
        <v>50</v>
      </c>
      <c r="K110" s="50">
        <v>0</v>
      </c>
      <c r="L110" s="110">
        <v>85</v>
      </c>
      <c r="M110" s="60"/>
      <c r="N110" s="101" t="s">
        <v>279</v>
      </c>
      <c r="O110" s="2" t="s">
        <v>150</v>
      </c>
    </row>
    <row r="111" spans="1:15" ht="13.5" customHeight="1">
      <c r="A111" s="27" t="s">
        <v>133</v>
      </c>
      <c r="B111" s="45" t="e">
        <f>#N/A</f>
        <v>#N/A</v>
      </c>
      <c r="C111" s="14">
        <v>852</v>
      </c>
      <c r="D111" s="81">
        <f>48+36</f>
        <v>84</v>
      </c>
      <c r="E111" s="14">
        <v>106</v>
      </c>
      <c r="F111" s="48" t="e">
        <f>#N/A</f>
        <v>#N/A</v>
      </c>
      <c r="G111" s="49">
        <v>209</v>
      </c>
      <c r="H111" s="50">
        <f>15+9+8</f>
        <v>32</v>
      </c>
      <c r="I111" s="50">
        <v>0</v>
      </c>
      <c r="J111" s="50">
        <v>0</v>
      </c>
      <c r="K111" s="50">
        <v>0</v>
      </c>
      <c r="L111" s="110">
        <v>32</v>
      </c>
      <c r="M111" s="60"/>
      <c r="N111" s="96" t="s">
        <v>337</v>
      </c>
      <c r="O111" s="1" t="s">
        <v>338</v>
      </c>
    </row>
    <row r="112" spans="1:15" ht="13.5" customHeight="1">
      <c r="A112" s="27" t="s">
        <v>134</v>
      </c>
      <c r="B112" s="45" t="e">
        <f>#N/A</f>
        <v>#N/A</v>
      </c>
      <c r="C112" s="16">
        <v>598</v>
      </c>
      <c r="D112" s="81">
        <f>33+24</f>
        <v>57</v>
      </c>
      <c r="E112" s="16">
        <f>5+129</f>
        <v>134</v>
      </c>
      <c r="F112" s="48" t="e">
        <f>#N/A</f>
        <v>#N/A</v>
      </c>
      <c r="G112" s="49">
        <v>12</v>
      </c>
      <c r="H112" s="50">
        <f>9+9+8</f>
        <v>26</v>
      </c>
      <c r="I112" s="50">
        <v>0</v>
      </c>
      <c r="J112" s="50">
        <v>30</v>
      </c>
      <c r="K112" s="50">
        <v>0</v>
      </c>
      <c r="L112" s="110">
        <v>0</v>
      </c>
      <c r="M112" s="60"/>
      <c r="N112" s="96" t="s">
        <v>274</v>
      </c>
      <c r="O112" s="1" t="s">
        <v>133</v>
      </c>
    </row>
    <row r="113" spans="1:15" ht="13.5" customHeight="1">
      <c r="A113" s="27" t="s">
        <v>135</v>
      </c>
      <c r="B113" s="45" t="e">
        <f>#N/A</f>
        <v>#N/A</v>
      </c>
      <c r="C113" s="14">
        <v>710</v>
      </c>
      <c r="D113" s="81">
        <f>38+24</f>
        <v>62</v>
      </c>
      <c r="E113" s="14">
        <v>217</v>
      </c>
      <c r="F113" s="48" t="e">
        <f>#N/A</f>
        <v>#N/A</v>
      </c>
      <c r="G113" s="49">
        <v>171</v>
      </c>
      <c r="H113" s="50">
        <v>20</v>
      </c>
      <c r="I113" s="50">
        <v>0</v>
      </c>
      <c r="J113" s="50">
        <v>60</v>
      </c>
      <c r="K113" s="50">
        <v>0</v>
      </c>
      <c r="L113" s="110">
        <v>10</v>
      </c>
      <c r="M113" s="60"/>
      <c r="N113" s="96" t="s">
        <v>275</v>
      </c>
      <c r="O113" s="1" t="s">
        <v>134</v>
      </c>
    </row>
    <row r="114" spans="1:15" ht="13.5" customHeight="1">
      <c r="A114" s="27" t="s">
        <v>136</v>
      </c>
      <c r="B114" s="45" t="e">
        <f>#N/A</f>
        <v>#N/A</v>
      </c>
      <c r="C114" s="16">
        <v>641</v>
      </c>
      <c r="D114" s="81">
        <v>58</v>
      </c>
      <c r="E114" s="16">
        <f>15+84</f>
        <v>99</v>
      </c>
      <c r="F114" s="48" t="e">
        <f>#N/A</f>
        <v>#N/A</v>
      </c>
      <c r="G114" s="49">
        <v>314</v>
      </c>
      <c r="H114" s="50">
        <f>9+6+8</f>
        <v>23</v>
      </c>
      <c r="I114" s="50">
        <v>0</v>
      </c>
      <c r="J114" s="50">
        <v>50</v>
      </c>
      <c r="K114" s="50">
        <v>18</v>
      </c>
      <c r="L114" s="110">
        <v>20</v>
      </c>
      <c r="M114" s="60"/>
      <c r="N114" s="96" t="s">
        <v>276</v>
      </c>
      <c r="O114" s="1" t="s">
        <v>135</v>
      </c>
    </row>
    <row r="115" spans="1:15" ht="13.5" customHeight="1">
      <c r="A115" s="27" t="s">
        <v>137</v>
      </c>
      <c r="B115" s="45" t="e">
        <f>#N/A</f>
        <v>#N/A</v>
      </c>
      <c r="C115" s="16">
        <v>255</v>
      </c>
      <c r="D115" s="81">
        <v>32</v>
      </c>
      <c r="E115" s="16">
        <v>78</v>
      </c>
      <c r="F115" s="48" t="e">
        <f>#N/A</f>
        <v>#N/A</v>
      </c>
      <c r="G115" s="49">
        <v>135</v>
      </c>
      <c r="H115" s="50">
        <v>13</v>
      </c>
      <c r="I115" s="50">
        <v>0</v>
      </c>
      <c r="J115" s="50">
        <v>30</v>
      </c>
      <c r="K115" s="50">
        <v>0</v>
      </c>
      <c r="L115" s="110">
        <v>20</v>
      </c>
      <c r="M115" s="60"/>
      <c r="N115" s="96" t="s">
        <v>277</v>
      </c>
      <c r="O115" s="1" t="s">
        <v>136</v>
      </c>
    </row>
    <row r="116" spans="1:15" ht="13.5" customHeight="1">
      <c r="A116" s="27" t="s">
        <v>150</v>
      </c>
      <c r="B116" s="45" t="e">
        <f>#N/A</f>
        <v>#N/A</v>
      </c>
      <c r="C116" s="16">
        <v>140</v>
      </c>
      <c r="D116" s="81">
        <v>28</v>
      </c>
      <c r="E116" s="16">
        <v>5</v>
      </c>
      <c r="F116" s="48" t="e">
        <f>#N/A</f>
        <v>#N/A</v>
      </c>
      <c r="G116" s="49">
        <v>0</v>
      </c>
      <c r="H116" s="50">
        <v>0</v>
      </c>
      <c r="I116" s="50">
        <v>2</v>
      </c>
      <c r="J116" s="50">
        <v>0</v>
      </c>
      <c r="K116" s="50">
        <v>0</v>
      </c>
      <c r="L116" s="110">
        <v>20</v>
      </c>
      <c r="M116" s="60"/>
      <c r="N116" s="96" t="s">
        <v>280</v>
      </c>
      <c r="O116" s="1" t="s">
        <v>138</v>
      </c>
    </row>
    <row r="117" spans="1:15" ht="13.5" customHeight="1" thickBot="1">
      <c r="A117" s="26" t="s">
        <v>138</v>
      </c>
      <c r="B117" s="13" t="e">
        <f>#N/A</f>
        <v>#N/A</v>
      </c>
      <c r="C117" s="16">
        <v>288</v>
      </c>
      <c r="D117" s="80">
        <v>38</v>
      </c>
      <c r="E117" s="16">
        <v>25</v>
      </c>
      <c r="F117" s="41" t="e">
        <f>#N/A</f>
        <v>#N/A</v>
      </c>
      <c r="G117" s="42">
        <v>59</v>
      </c>
      <c r="H117" s="43">
        <v>0</v>
      </c>
      <c r="I117" s="43">
        <v>0</v>
      </c>
      <c r="J117" s="43">
        <v>0</v>
      </c>
      <c r="K117" s="43">
        <v>0</v>
      </c>
      <c r="L117" s="109">
        <v>5</v>
      </c>
      <c r="M117" s="60"/>
      <c r="N117" s="107" t="s">
        <v>278</v>
      </c>
      <c r="O117" s="3" t="s">
        <v>137</v>
      </c>
    </row>
    <row r="118" spans="1:15" ht="13.5" customHeight="1" thickBot="1">
      <c r="A118" s="51" t="s">
        <v>139</v>
      </c>
      <c r="B118" s="10" t="e">
        <f>#N/A</f>
        <v>#N/A</v>
      </c>
      <c r="C118" s="21" t="e">
        <f>#N/A</f>
        <v>#N/A</v>
      </c>
      <c r="D118" s="79" t="e">
        <f>#N/A</f>
        <v>#N/A</v>
      </c>
      <c r="E118" s="21" t="e">
        <f>#N/A</f>
        <v>#N/A</v>
      </c>
      <c r="F118" s="12" t="e">
        <f>#N/A</f>
        <v>#N/A</v>
      </c>
      <c r="G118" s="38" t="e">
        <f>#N/A</f>
        <v>#N/A</v>
      </c>
      <c r="H118" s="11" t="e">
        <f>#N/A</f>
        <v>#N/A</v>
      </c>
      <c r="I118" s="11" t="e">
        <f>#N/A</f>
        <v>#N/A</v>
      </c>
      <c r="J118" s="11" t="e">
        <f>#N/A</f>
        <v>#N/A</v>
      </c>
      <c r="K118" s="11" t="e">
        <f>#N/A</f>
        <v>#N/A</v>
      </c>
      <c r="L118" s="79" t="e">
        <f>#N/A</f>
        <v>#N/A</v>
      </c>
      <c r="M118" s="122"/>
      <c r="N118" s="134" t="s">
        <v>139</v>
      </c>
      <c r="O118" s="135"/>
    </row>
    <row r="119" spans="1:15" ht="13.5" customHeight="1">
      <c r="A119" s="25" t="s">
        <v>140</v>
      </c>
      <c r="B119" s="13">
        <f>SUM(C119:F119)</f>
        <v>2232</v>
      </c>
      <c r="C119" s="14">
        <v>1447</v>
      </c>
      <c r="D119" s="80">
        <v>76</v>
      </c>
      <c r="E119" s="14">
        <f>5+149</f>
        <v>154</v>
      </c>
      <c r="F119" s="41">
        <f>SUM(G119:L119)</f>
        <v>555</v>
      </c>
      <c r="G119" s="42">
        <v>326</v>
      </c>
      <c r="H119" s="43">
        <f>18+3+12+12</f>
        <v>45</v>
      </c>
      <c r="I119" s="43">
        <v>0</v>
      </c>
      <c r="J119" s="43">
        <v>110</v>
      </c>
      <c r="K119" s="43">
        <v>0</v>
      </c>
      <c r="L119" s="109">
        <v>74</v>
      </c>
      <c r="M119" s="60"/>
      <c r="N119" s="107" t="s">
        <v>281</v>
      </c>
      <c r="O119" s="2" t="s">
        <v>140</v>
      </c>
    </row>
    <row r="120" spans="1:15" ht="13.5" customHeight="1">
      <c r="A120" s="26" t="s">
        <v>141</v>
      </c>
      <c r="B120" s="45">
        <f>SUM(C120:F120)</f>
        <v>1875</v>
      </c>
      <c r="C120" s="16">
        <v>1055</v>
      </c>
      <c r="D120" s="81">
        <f>36+35</f>
        <v>71</v>
      </c>
      <c r="E120" s="16">
        <v>217</v>
      </c>
      <c r="F120" s="48">
        <f>SUM(G120:L120)</f>
        <v>532</v>
      </c>
      <c r="G120" s="49">
        <v>241</v>
      </c>
      <c r="H120" s="50">
        <f>18+12+16</f>
        <v>46</v>
      </c>
      <c r="I120" s="50">
        <v>0</v>
      </c>
      <c r="J120" s="50">
        <v>90</v>
      </c>
      <c r="K120" s="50">
        <v>90</v>
      </c>
      <c r="L120" s="110">
        <v>65</v>
      </c>
      <c r="M120" s="60"/>
      <c r="N120" s="106" t="s">
        <v>283</v>
      </c>
      <c r="O120" s="3" t="s">
        <v>142</v>
      </c>
    </row>
    <row r="121" spans="1:15" ht="13.5" customHeight="1" thickBot="1">
      <c r="A121" s="27" t="s">
        <v>142</v>
      </c>
      <c r="B121" s="13">
        <f>SUM(C121:F121)</f>
        <v>412</v>
      </c>
      <c r="C121" s="22">
        <v>181</v>
      </c>
      <c r="D121" s="80">
        <v>35</v>
      </c>
      <c r="E121" s="22">
        <v>86</v>
      </c>
      <c r="F121" s="41">
        <f>SUM(G121:L121)</f>
        <v>110</v>
      </c>
      <c r="G121" s="42">
        <v>60</v>
      </c>
      <c r="H121" s="43">
        <v>0</v>
      </c>
      <c r="I121" s="43">
        <v>0</v>
      </c>
      <c r="J121" s="43">
        <v>0</v>
      </c>
      <c r="K121" s="43">
        <v>50</v>
      </c>
      <c r="L121" s="109">
        <v>0</v>
      </c>
      <c r="M121" s="60"/>
      <c r="N121" s="104" t="s">
        <v>282</v>
      </c>
      <c r="O121" s="1" t="s">
        <v>141</v>
      </c>
    </row>
    <row r="122" spans="1:15" ht="13.5" customHeight="1" thickBot="1">
      <c r="A122" s="51" t="s">
        <v>143</v>
      </c>
      <c r="B122" s="10" t="e">
        <f>#N/A</f>
        <v>#N/A</v>
      </c>
      <c r="C122" s="21" t="e">
        <f>#N/A</f>
        <v>#N/A</v>
      </c>
      <c r="D122" s="79" t="e">
        <f>#N/A</f>
        <v>#N/A</v>
      </c>
      <c r="E122" s="21" t="e">
        <f>#N/A</f>
        <v>#N/A</v>
      </c>
      <c r="F122" s="12" t="e">
        <f>#N/A</f>
        <v>#N/A</v>
      </c>
      <c r="G122" s="38" t="e">
        <f>#N/A</f>
        <v>#N/A</v>
      </c>
      <c r="H122" s="11" t="e">
        <f>#N/A</f>
        <v>#N/A</v>
      </c>
      <c r="I122" s="11" t="e">
        <f>#N/A</f>
        <v>#N/A</v>
      </c>
      <c r="J122" s="11" t="e">
        <f>#N/A</f>
        <v>#N/A</v>
      </c>
      <c r="K122" s="11" t="e">
        <f>#N/A</f>
        <v>#N/A</v>
      </c>
      <c r="L122" s="79" t="e">
        <f>#N/A</f>
        <v>#N/A</v>
      </c>
      <c r="M122" s="122"/>
      <c r="N122" s="134" t="s">
        <v>143</v>
      </c>
      <c r="O122" s="135"/>
    </row>
    <row r="123" spans="1:15" ht="13.5" customHeight="1">
      <c r="A123" s="27" t="s">
        <v>144</v>
      </c>
      <c r="B123" s="13" t="e">
        <f>#N/A</f>
        <v>#N/A</v>
      </c>
      <c r="C123" s="16">
        <v>1920</v>
      </c>
      <c r="D123" s="80">
        <v>150</v>
      </c>
      <c r="E123" s="16">
        <v>372</v>
      </c>
      <c r="F123" s="41" t="e">
        <f>#N/A</f>
        <v>#N/A</v>
      </c>
      <c r="G123" s="42">
        <v>384</v>
      </c>
      <c r="H123" s="43">
        <v>0</v>
      </c>
      <c r="I123" s="43">
        <v>0</v>
      </c>
      <c r="J123" s="43">
        <v>130</v>
      </c>
      <c r="K123" s="43">
        <v>0</v>
      </c>
      <c r="L123" s="109">
        <v>36</v>
      </c>
      <c r="M123" s="60"/>
      <c r="N123" s="107" t="s">
        <v>286</v>
      </c>
      <c r="O123" s="3" t="s">
        <v>146</v>
      </c>
    </row>
    <row r="124" spans="1:15" ht="13.5" customHeight="1">
      <c r="A124" s="27"/>
      <c r="B124" s="13"/>
      <c r="C124" s="16"/>
      <c r="D124" s="80"/>
      <c r="E124" s="16"/>
      <c r="F124" s="41"/>
      <c r="G124" s="42"/>
      <c r="H124" s="43"/>
      <c r="I124" s="43"/>
      <c r="J124" s="43"/>
      <c r="K124" s="43"/>
      <c r="L124" s="109"/>
      <c r="M124" s="60"/>
      <c r="N124" s="96" t="s">
        <v>350</v>
      </c>
      <c r="O124" s="1" t="s">
        <v>351</v>
      </c>
    </row>
    <row r="125" spans="1:15" ht="13.5" customHeight="1">
      <c r="A125" s="27">
        <v>5</v>
      </c>
      <c r="B125" s="45" t="e">
        <f>#N/A</f>
        <v>#N/A</v>
      </c>
      <c r="C125" s="16">
        <v>1164</v>
      </c>
      <c r="D125" s="81">
        <f>55+72</f>
        <v>127</v>
      </c>
      <c r="E125" s="16">
        <v>52</v>
      </c>
      <c r="F125" s="48" t="e">
        <f>#N/A</f>
        <v>#N/A</v>
      </c>
      <c r="G125" s="49">
        <v>309</v>
      </c>
      <c r="H125" s="50">
        <f>18+18+15+15+12+12</f>
        <v>90</v>
      </c>
      <c r="I125" s="50">
        <v>0</v>
      </c>
      <c r="J125" s="50">
        <v>140</v>
      </c>
      <c r="K125" s="50">
        <v>18</v>
      </c>
      <c r="L125" s="110">
        <v>10</v>
      </c>
      <c r="M125" s="60"/>
      <c r="N125" s="96" t="s">
        <v>287</v>
      </c>
      <c r="O125" s="1" t="s">
        <v>147</v>
      </c>
    </row>
    <row r="126" spans="1:15" ht="13.5" customHeight="1">
      <c r="A126" s="27" t="s">
        <v>146</v>
      </c>
      <c r="B126" s="45" t="e">
        <f>#N/A</f>
        <v>#N/A</v>
      </c>
      <c r="C126" s="16">
        <v>813</v>
      </c>
      <c r="D126" s="81">
        <v>58</v>
      </c>
      <c r="E126" s="16">
        <v>166</v>
      </c>
      <c r="F126" s="48" t="e">
        <f>#N/A</f>
        <v>#N/A</v>
      </c>
      <c r="G126" s="49">
        <v>176</v>
      </c>
      <c r="H126" s="50">
        <f>9+9+12</f>
        <v>30</v>
      </c>
      <c r="I126" s="50">
        <v>0</v>
      </c>
      <c r="J126" s="50">
        <v>50</v>
      </c>
      <c r="K126" s="50">
        <v>0</v>
      </c>
      <c r="L126" s="110">
        <v>0</v>
      </c>
      <c r="M126" s="60"/>
      <c r="N126" s="96" t="s">
        <v>289</v>
      </c>
      <c r="O126" s="1" t="s">
        <v>149</v>
      </c>
    </row>
    <row r="127" spans="1:15" ht="13.5" customHeight="1">
      <c r="A127" s="27" t="s">
        <v>147</v>
      </c>
      <c r="B127" s="45" t="e">
        <f>#N/A</f>
        <v>#N/A</v>
      </c>
      <c r="C127" s="16">
        <v>1241</v>
      </c>
      <c r="D127" s="81">
        <f>75+52</f>
        <v>127</v>
      </c>
      <c r="E127" s="16">
        <v>196</v>
      </c>
      <c r="F127" s="48">
        <f>SUM(G127:L127)</f>
        <v>624</v>
      </c>
      <c r="G127" s="49">
        <v>376</v>
      </c>
      <c r="H127" s="50">
        <f>21+12+20</f>
        <v>53</v>
      </c>
      <c r="I127" s="50">
        <v>0</v>
      </c>
      <c r="J127" s="50">
        <v>160</v>
      </c>
      <c r="K127" s="50">
        <v>0</v>
      </c>
      <c r="L127" s="110">
        <v>35</v>
      </c>
      <c r="M127" s="60"/>
      <c r="N127" s="96" t="s">
        <v>284</v>
      </c>
      <c r="O127" s="1" t="s">
        <v>144</v>
      </c>
    </row>
    <row r="128" spans="1:15" ht="13.5" customHeight="1">
      <c r="A128" s="27" t="s">
        <v>148</v>
      </c>
      <c r="B128" s="45" t="e">
        <f>#N/A</f>
        <v>#N/A</v>
      </c>
      <c r="C128" s="16">
        <v>144</v>
      </c>
      <c r="D128" s="81">
        <f>20+12</f>
        <v>32</v>
      </c>
      <c r="E128" s="16">
        <f>11+107</f>
        <v>118</v>
      </c>
      <c r="F128" s="48" t="e">
        <f>#N/A</f>
        <v>#N/A</v>
      </c>
      <c r="G128" s="49">
        <v>36</v>
      </c>
      <c r="H128" s="50">
        <v>10</v>
      </c>
      <c r="I128" s="50">
        <v>0</v>
      </c>
      <c r="J128" s="50">
        <v>0</v>
      </c>
      <c r="K128" s="50">
        <v>0</v>
      </c>
      <c r="L128" s="110">
        <v>20</v>
      </c>
      <c r="M128" s="60"/>
      <c r="N128" s="96" t="s">
        <v>285</v>
      </c>
      <c r="O128" s="1" t="s">
        <v>145</v>
      </c>
    </row>
    <row r="129" spans="1:15" ht="13.5" customHeight="1" thickBot="1">
      <c r="A129" s="28" t="s">
        <v>149</v>
      </c>
      <c r="B129" s="76" t="e">
        <f>#N/A</f>
        <v>#N/A</v>
      </c>
      <c r="C129" s="23">
        <v>322</v>
      </c>
      <c r="D129" s="82">
        <v>30</v>
      </c>
      <c r="E129" s="23">
        <v>5</v>
      </c>
      <c r="F129" s="83" t="e">
        <f>#N/A</f>
        <v>#N/A</v>
      </c>
      <c r="G129" s="70">
        <v>58</v>
      </c>
      <c r="H129" s="69">
        <v>0</v>
      </c>
      <c r="I129" s="69">
        <v>0</v>
      </c>
      <c r="J129" s="69">
        <v>0</v>
      </c>
      <c r="K129" s="69">
        <v>0</v>
      </c>
      <c r="L129" s="111">
        <v>0</v>
      </c>
      <c r="M129" s="60"/>
      <c r="N129" s="108" t="s">
        <v>288</v>
      </c>
      <c r="O129" s="6" t="s">
        <v>148</v>
      </c>
    </row>
    <row r="130" spans="1:15" ht="16.5" thickTop="1">
      <c r="A130" s="8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122"/>
      <c r="N130" s="148" t="s">
        <v>356</v>
      </c>
      <c r="O130" s="149"/>
    </row>
    <row r="131" spans="14:15" ht="15">
      <c r="N131" s="101" t="s">
        <v>331</v>
      </c>
      <c r="O131" s="2" t="s">
        <v>332</v>
      </c>
    </row>
    <row r="132" spans="14:15" ht="15">
      <c r="N132" s="101" t="s">
        <v>333</v>
      </c>
      <c r="O132" s="2" t="s">
        <v>334</v>
      </c>
    </row>
    <row r="133" spans="14:15" ht="15">
      <c r="N133" s="96" t="s">
        <v>330</v>
      </c>
      <c r="O133" s="1" t="s">
        <v>335</v>
      </c>
    </row>
    <row r="134" spans="14:15" ht="15">
      <c r="N134" s="133" t="s">
        <v>357</v>
      </c>
      <c r="O134" s="2" t="s">
        <v>355</v>
      </c>
    </row>
    <row r="135" spans="14:15" ht="15">
      <c r="N135" s="101" t="s">
        <v>252</v>
      </c>
      <c r="O135" s="2" t="s">
        <v>3</v>
      </c>
    </row>
    <row r="136" spans="14:15" ht="15">
      <c r="N136" s="101" t="s">
        <v>251</v>
      </c>
      <c r="O136" s="2" t="s">
        <v>2</v>
      </c>
    </row>
    <row r="137" spans="14:15" ht="15">
      <c r="N137" s="96" t="s">
        <v>265</v>
      </c>
      <c r="O137" s="1" t="s">
        <v>15</v>
      </c>
    </row>
    <row r="138" spans="14:15" ht="15">
      <c r="N138" s="96" t="s">
        <v>254</v>
      </c>
      <c r="O138" s="1" t="s">
        <v>5</v>
      </c>
    </row>
    <row r="139" spans="14:15" ht="15">
      <c r="N139" s="96" t="s">
        <v>268</v>
      </c>
      <c r="O139" s="1" t="s">
        <v>42</v>
      </c>
    </row>
    <row r="140" spans="14:15" ht="15">
      <c r="N140" s="96" t="s">
        <v>264</v>
      </c>
      <c r="O140" s="5" t="s">
        <v>14</v>
      </c>
    </row>
    <row r="141" spans="14:15" ht="15">
      <c r="N141" s="96" t="s">
        <v>250</v>
      </c>
      <c r="O141" s="1" t="s">
        <v>164</v>
      </c>
    </row>
    <row r="142" spans="14:15" ht="15">
      <c r="N142" s="96" t="s">
        <v>249</v>
      </c>
      <c r="O142" s="1" t="s">
        <v>1</v>
      </c>
    </row>
    <row r="143" spans="14:15" ht="15">
      <c r="N143" s="96" t="s">
        <v>255</v>
      </c>
      <c r="O143" s="1" t="s">
        <v>6</v>
      </c>
    </row>
    <row r="144" spans="14:15" ht="15">
      <c r="N144" s="106" t="s">
        <v>269</v>
      </c>
      <c r="O144" s="3" t="s">
        <v>16</v>
      </c>
    </row>
    <row r="145" spans="14:15" ht="15">
      <c r="N145" s="96" t="s">
        <v>256</v>
      </c>
      <c r="O145" s="1" t="s">
        <v>7</v>
      </c>
    </row>
    <row r="146" spans="14:15" ht="15">
      <c r="N146" s="106" t="s">
        <v>257</v>
      </c>
      <c r="O146" s="3" t="s">
        <v>8</v>
      </c>
    </row>
    <row r="147" spans="14:15" ht="15">
      <c r="N147" s="106" t="s">
        <v>258</v>
      </c>
      <c r="O147" s="3" t="s">
        <v>9</v>
      </c>
    </row>
    <row r="148" spans="14:15" ht="15">
      <c r="N148" s="96" t="s">
        <v>259</v>
      </c>
      <c r="O148" s="1" t="s">
        <v>10</v>
      </c>
    </row>
    <row r="149" spans="14:15" ht="15">
      <c r="N149" s="106" t="s">
        <v>270</v>
      </c>
      <c r="O149" s="3" t="s">
        <v>17</v>
      </c>
    </row>
    <row r="150" spans="14:15" ht="15">
      <c r="N150" s="96" t="s">
        <v>262</v>
      </c>
      <c r="O150" s="1" t="s">
        <v>12</v>
      </c>
    </row>
    <row r="151" spans="14:15" ht="15">
      <c r="N151" s="96" t="s">
        <v>266</v>
      </c>
      <c r="O151" s="1" t="s">
        <v>180</v>
      </c>
    </row>
    <row r="152" spans="14:15" ht="15">
      <c r="N152" s="96" t="s">
        <v>263</v>
      </c>
      <c r="O152" s="1" t="s">
        <v>13</v>
      </c>
    </row>
    <row r="153" spans="14:15" ht="15">
      <c r="N153" s="96" t="s">
        <v>267</v>
      </c>
      <c r="O153" s="1" t="s">
        <v>181</v>
      </c>
    </row>
    <row r="154" spans="14:15" ht="15">
      <c r="N154" s="96" t="s">
        <v>253</v>
      </c>
      <c r="O154" s="1" t="s">
        <v>4</v>
      </c>
    </row>
    <row r="155" spans="14:15" ht="15">
      <c r="N155" s="106" t="s">
        <v>260</v>
      </c>
      <c r="O155" s="3" t="s">
        <v>11</v>
      </c>
    </row>
    <row r="156" spans="14:15" ht="15.75" thickBot="1">
      <c r="N156" s="108" t="s">
        <v>261</v>
      </c>
      <c r="O156" s="6" t="s">
        <v>39</v>
      </c>
    </row>
    <row r="157" spans="14:15" ht="16.5" thickTop="1">
      <c r="N157" s="148" t="s">
        <v>358</v>
      </c>
      <c r="O157" s="149"/>
    </row>
    <row r="158" spans="14:15" ht="15">
      <c r="N158" s="95">
        <v>10002</v>
      </c>
      <c r="O158" s="75" t="s">
        <v>20</v>
      </c>
    </row>
    <row r="159" spans="14:15" ht="15">
      <c r="N159" s="115">
        <v>10021</v>
      </c>
      <c r="O159" s="1" t="s">
        <v>24</v>
      </c>
    </row>
    <row r="160" spans="14:15" ht="15">
      <c r="N160" s="93">
        <v>10053</v>
      </c>
      <c r="O160" s="1" t="s">
        <v>328</v>
      </c>
    </row>
    <row r="161" spans="14:15" ht="15">
      <c r="N161" s="115">
        <v>10082</v>
      </c>
      <c r="O161" s="1" t="s">
        <v>40</v>
      </c>
    </row>
    <row r="162" spans="14:15" ht="15">
      <c r="N162" s="93">
        <v>10092</v>
      </c>
      <c r="O162" s="1" t="s">
        <v>38</v>
      </c>
    </row>
    <row r="163" spans="14:15" ht="15">
      <c r="N163" s="93">
        <v>10112</v>
      </c>
      <c r="O163" s="5" t="s">
        <v>37</v>
      </c>
    </row>
    <row r="164" spans="14:15" ht="15">
      <c r="N164" s="93">
        <v>10120</v>
      </c>
      <c r="O164" s="1" t="s">
        <v>174</v>
      </c>
    </row>
    <row r="165" spans="14:15" ht="15">
      <c r="N165" s="93">
        <v>10130</v>
      </c>
      <c r="O165" s="1" t="s">
        <v>171</v>
      </c>
    </row>
    <row r="166" spans="14:15" ht="15">
      <c r="N166" s="115">
        <v>10131</v>
      </c>
      <c r="O166" s="1" t="s">
        <v>152</v>
      </c>
    </row>
    <row r="167" spans="14:15" ht="15">
      <c r="N167" s="93">
        <v>10140</v>
      </c>
      <c r="O167" s="1" t="s">
        <v>170</v>
      </c>
    </row>
    <row r="168" spans="14:15" ht="15">
      <c r="N168" s="93">
        <v>10145</v>
      </c>
      <c r="O168" s="1" t="s">
        <v>317</v>
      </c>
    </row>
    <row r="169" spans="14:15" ht="15">
      <c r="N169" s="93">
        <v>10150</v>
      </c>
      <c r="O169" s="1" t="s">
        <v>316</v>
      </c>
    </row>
    <row r="170" spans="14:15" ht="15">
      <c r="N170" s="93">
        <v>10160</v>
      </c>
      <c r="O170" s="1" t="s">
        <v>173</v>
      </c>
    </row>
    <row r="171" spans="14:15" ht="15">
      <c r="N171" s="93">
        <v>10170</v>
      </c>
      <c r="O171" s="1" t="s">
        <v>172</v>
      </c>
    </row>
    <row r="172" spans="14:15" ht="15">
      <c r="N172" s="115">
        <v>10172</v>
      </c>
      <c r="O172" s="1" t="s">
        <v>60</v>
      </c>
    </row>
    <row r="173" spans="14:15" ht="15">
      <c r="N173" s="115">
        <v>10182</v>
      </c>
      <c r="O173" s="1" t="s">
        <v>61</v>
      </c>
    </row>
    <row r="174" spans="14:15" ht="15">
      <c r="N174" s="115">
        <v>10201</v>
      </c>
      <c r="O174" s="1" t="s">
        <v>25</v>
      </c>
    </row>
    <row r="175" spans="14:15" ht="15">
      <c r="N175" s="115">
        <v>10202</v>
      </c>
      <c r="O175" s="1" t="s">
        <v>21</v>
      </c>
    </row>
    <row r="176" spans="14:15" ht="15">
      <c r="N176" s="115">
        <v>10211</v>
      </c>
      <c r="O176" s="1" t="s">
        <v>27</v>
      </c>
    </row>
    <row r="177" spans="14:15" ht="15">
      <c r="N177" s="115">
        <v>10221</v>
      </c>
      <c r="O177" s="1" t="s">
        <v>28</v>
      </c>
    </row>
    <row r="178" spans="14:15" ht="15">
      <c r="N178" s="115">
        <v>10222</v>
      </c>
      <c r="O178" s="1" t="s">
        <v>156</v>
      </c>
    </row>
    <row r="179" spans="14:15" ht="15">
      <c r="N179" s="115">
        <v>10292</v>
      </c>
      <c r="O179" s="1" t="s">
        <v>309</v>
      </c>
    </row>
    <row r="180" spans="14:15" ht="15">
      <c r="N180" s="115">
        <v>10331</v>
      </c>
      <c r="O180" s="1" t="s">
        <v>165</v>
      </c>
    </row>
    <row r="181" spans="14:15" ht="15">
      <c r="N181" s="115">
        <v>10371</v>
      </c>
      <c r="O181" s="1" t="s">
        <v>336</v>
      </c>
    </row>
    <row r="182" spans="14:15" ht="15">
      <c r="N182" s="115">
        <v>10381</v>
      </c>
      <c r="O182" s="1" t="s">
        <v>41</v>
      </c>
    </row>
    <row r="183" spans="14:15" ht="15">
      <c r="N183" s="115">
        <v>10382</v>
      </c>
      <c r="O183" s="1" t="s">
        <v>65</v>
      </c>
    </row>
    <row r="184" spans="14:15" ht="15">
      <c r="N184" s="115">
        <v>10385</v>
      </c>
      <c r="O184" s="1" t="s">
        <v>166</v>
      </c>
    </row>
    <row r="185" spans="14:15" ht="15">
      <c r="N185" s="93">
        <v>10442</v>
      </c>
      <c r="O185" s="1" t="s">
        <v>36</v>
      </c>
    </row>
    <row r="186" spans="14:15" ht="15">
      <c r="N186" s="115">
        <v>10480</v>
      </c>
      <c r="O186" s="1" t="s">
        <v>167</v>
      </c>
    </row>
    <row r="187" spans="14:15" ht="15">
      <c r="N187" s="115">
        <v>10482</v>
      </c>
      <c r="O187" s="1" t="s">
        <v>59</v>
      </c>
    </row>
    <row r="188" spans="14:15" ht="15">
      <c r="N188" s="115">
        <v>10520</v>
      </c>
      <c r="O188" s="1" t="s">
        <v>168</v>
      </c>
    </row>
    <row r="189" spans="14:15" ht="15">
      <c r="N189" s="115">
        <v>10542</v>
      </c>
      <c r="O189" s="1" t="s">
        <v>62</v>
      </c>
    </row>
    <row r="190" spans="14:15" ht="15">
      <c r="N190" s="115">
        <v>10552</v>
      </c>
      <c r="O190" s="1" t="s">
        <v>63</v>
      </c>
    </row>
    <row r="191" spans="14:15" ht="15">
      <c r="N191" s="115">
        <v>10561</v>
      </c>
      <c r="O191" s="1" t="s">
        <v>29</v>
      </c>
    </row>
    <row r="192" spans="14:15" ht="15">
      <c r="N192" s="115">
        <v>10622</v>
      </c>
      <c r="O192" s="1" t="s">
        <v>23</v>
      </c>
    </row>
    <row r="193" spans="14:15" ht="15">
      <c r="N193" s="93">
        <v>10641</v>
      </c>
      <c r="O193" s="1" t="s">
        <v>31</v>
      </c>
    </row>
    <row r="194" spans="14:15" ht="15">
      <c r="N194" s="115">
        <v>10652</v>
      </c>
      <c r="O194" s="1" t="s">
        <v>22</v>
      </c>
    </row>
    <row r="195" spans="14:15" ht="15">
      <c r="N195" s="93">
        <v>10662</v>
      </c>
      <c r="O195" s="1" t="s">
        <v>66</v>
      </c>
    </row>
    <row r="196" spans="14:15" ht="15">
      <c r="N196" s="93">
        <v>10681</v>
      </c>
      <c r="O196" s="1" t="s">
        <v>32</v>
      </c>
    </row>
    <row r="197" spans="14:15" ht="15">
      <c r="N197" s="115">
        <v>10702</v>
      </c>
      <c r="O197" s="3" t="s">
        <v>30</v>
      </c>
    </row>
    <row r="198" spans="14:15" ht="15">
      <c r="N198" s="93">
        <v>10722</v>
      </c>
      <c r="O198" s="1" t="s">
        <v>35</v>
      </c>
    </row>
    <row r="199" spans="14:15" ht="15">
      <c r="N199" s="93">
        <v>10741</v>
      </c>
      <c r="O199" s="1" t="s">
        <v>33</v>
      </c>
    </row>
    <row r="200" spans="14:15" ht="15">
      <c r="N200" s="115">
        <v>10742</v>
      </c>
      <c r="O200" s="1" t="s">
        <v>64</v>
      </c>
    </row>
    <row r="201" spans="14:15" ht="15">
      <c r="N201" s="93">
        <v>10751</v>
      </c>
      <c r="O201" s="1" t="s">
        <v>34</v>
      </c>
    </row>
    <row r="202" spans="14:15" ht="15">
      <c r="N202" s="93">
        <v>10762</v>
      </c>
      <c r="O202" s="1" t="s">
        <v>318</v>
      </c>
    </row>
    <row r="203" spans="14:15" ht="15">
      <c r="N203" s="93">
        <v>10810</v>
      </c>
      <c r="O203" s="3" t="s">
        <v>175</v>
      </c>
    </row>
    <row r="204" spans="14:15" ht="15">
      <c r="N204" s="93">
        <v>10820</v>
      </c>
      <c r="O204" s="1" t="s">
        <v>315</v>
      </c>
    </row>
    <row r="205" spans="14:15" ht="15">
      <c r="N205" s="93">
        <v>10830</v>
      </c>
      <c r="O205" s="1" t="s">
        <v>314</v>
      </c>
    </row>
    <row r="206" spans="14:15" ht="15">
      <c r="N206" s="93">
        <v>10840</v>
      </c>
      <c r="O206" s="1" t="s">
        <v>176</v>
      </c>
    </row>
    <row r="207" spans="14:15" ht="15">
      <c r="N207" s="115">
        <v>10860</v>
      </c>
      <c r="O207" s="1" t="s">
        <v>169</v>
      </c>
    </row>
    <row r="208" spans="14:15" ht="15">
      <c r="N208" s="117">
        <v>10861</v>
      </c>
      <c r="O208" s="3" t="s">
        <v>26</v>
      </c>
    </row>
    <row r="209" spans="14:15" ht="15.75" thickBot="1">
      <c r="N209" s="94">
        <v>10643</v>
      </c>
      <c r="O209" s="6" t="s">
        <v>352</v>
      </c>
    </row>
    <row r="210" spans="14:15" ht="15.75" thickTop="1">
      <c r="N210" s="119">
        <v>21000</v>
      </c>
      <c r="O210" s="120" t="s">
        <v>177</v>
      </c>
    </row>
    <row r="211" spans="14:15" ht="15">
      <c r="N211" s="118">
        <v>23000</v>
      </c>
      <c r="O211" s="2" t="s">
        <v>179</v>
      </c>
    </row>
    <row r="212" spans="14:15" ht="15">
      <c r="N212" s="93">
        <v>25000</v>
      </c>
      <c r="O212" s="1" t="s">
        <v>178</v>
      </c>
    </row>
    <row r="213" spans="14:15" ht="15">
      <c r="N213" s="93">
        <v>24050</v>
      </c>
      <c r="O213" s="124" t="s">
        <v>161</v>
      </c>
    </row>
    <row r="214" spans="14:15" ht="15">
      <c r="N214" s="118">
        <v>24000</v>
      </c>
      <c r="O214" s="2" t="s">
        <v>19</v>
      </c>
    </row>
    <row r="215" spans="14:15" ht="15">
      <c r="N215" s="93">
        <v>27000</v>
      </c>
      <c r="O215" s="1" t="s">
        <v>341</v>
      </c>
    </row>
    <row r="216" spans="14:15" ht="15">
      <c r="N216" s="93">
        <v>28000</v>
      </c>
      <c r="O216" s="1" t="s">
        <v>340</v>
      </c>
    </row>
    <row r="217" spans="14:15" ht="15">
      <c r="N217" s="93">
        <v>29000</v>
      </c>
      <c r="O217" s="1" t="s">
        <v>342</v>
      </c>
    </row>
    <row r="218" spans="14:15" ht="15">
      <c r="N218" s="93">
        <v>30000</v>
      </c>
      <c r="O218" s="1" t="s">
        <v>343</v>
      </c>
    </row>
    <row r="219" spans="14:15" ht="15">
      <c r="N219" s="92">
        <v>36000</v>
      </c>
      <c r="O219" s="75" t="s">
        <v>344</v>
      </c>
    </row>
    <row r="220" spans="14:15" ht="15">
      <c r="N220" s="93">
        <v>43000</v>
      </c>
      <c r="O220" s="1" t="s">
        <v>345</v>
      </c>
    </row>
    <row r="221" spans="14:15" ht="15.75" thickBot="1">
      <c r="N221" s="94">
        <v>44000</v>
      </c>
      <c r="O221" s="6" t="s">
        <v>346</v>
      </c>
    </row>
    <row r="222" ht="15.75" thickTop="1">
      <c r="O222" s="31"/>
    </row>
  </sheetData>
  <sheetProtection/>
  <mergeCells count="27">
    <mergeCell ref="N105:O105"/>
    <mergeCell ref="N85:O85"/>
    <mergeCell ref="N52:O52"/>
    <mergeCell ref="N118:O118"/>
    <mergeCell ref="N106:O106"/>
    <mergeCell ref="N53:O53"/>
    <mergeCell ref="N99:O99"/>
    <mergeCell ref="N72:O72"/>
    <mergeCell ref="N58:O58"/>
    <mergeCell ref="N80:O80"/>
    <mergeCell ref="G28:L28"/>
    <mergeCell ref="N28:O28"/>
    <mergeCell ref="N93:O93"/>
    <mergeCell ref="N86:O86"/>
    <mergeCell ref="A52:L52"/>
    <mergeCell ref="B5:L5"/>
    <mergeCell ref="A1:L1"/>
    <mergeCell ref="A2:L2"/>
    <mergeCell ref="A3:L3"/>
    <mergeCell ref="N6:O6"/>
    <mergeCell ref="N38:O38"/>
    <mergeCell ref="N29:O29"/>
    <mergeCell ref="N43:O43"/>
    <mergeCell ref="N34:O34"/>
    <mergeCell ref="N157:O157"/>
    <mergeCell ref="N130:O130"/>
    <mergeCell ref="N122:O122"/>
  </mergeCells>
  <printOptions horizontalCentered="1"/>
  <pageMargins left="0" right="0" top="0.3937007874015748" bottom="0.3937007874015748" header="0" footer="0"/>
  <pageSetup fitToHeight="0" fitToWidth="1" horizontalDpi="600" verticalDpi="600" orientation="landscape" paperSize="9" scale="77" r:id="rId3"/>
  <rowBreaks count="2" manualBreakCount="2">
    <brk id="51" max="255" man="1"/>
    <brk id="129" max="255" man="1"/>
  </rowBreaks>
  <colBreaks count="2" manualBreakCount="2">
    <brk id="12" max="65535" man="1"/>
    <brk id="13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5" sqref="I25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pmassiotti</dc:creator>
  <cp:keywords/>
  <dc:description/>
  <cp:lastModifiedBy>nmarzol</cp:lastModifiedBy>
  <cp:lastPrinted>2019-11-26T13:47:38Z</cp:lastPrinted>
  <dcterms:created xsi:type="dcterms:W3CDTF">2012-07-27T12:40:41Z</dcterms:created>
  <dcterms:modified xsi:type="dcterms:W3CDTF">2019-11-26T15:15:00Z</dcterms:modified>
  <cp:category/>
  <cp:version/>
  <cp:contentType/>
  <cp:contentStatus/>
</cp:coreProperties>
</file>